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卫健2022年预算\127-新市渡镇卫生院2023.9.22\"/>
    </mc:Choice>
  </mc:AlternateContent>
  <bookViews>
    <workbookView xWindow="0" yWindow="0" windowWidth="20730" windowHeight="8730" tabRatio="819" activeTab="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7" r:id="rId9"/>
    <sheet name="8一般公共预算基本支出表（纵向）" sheetId="25" r:id="rId10"/>
    <sheet name="9一般公共预算基本支出表（横向）"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62913"/>
</workbook>
</file>

<file path=xl/calcChain.xml><?xml version="1.0" encoding="utf-8"?>
<calcChain xmlns="http://schemas.openxmlformats.org/spreadsheetml/2006/main">
  <c r="A3" i="26" l="1"/>
  <c r="E8" i="13" l="1"/>
  <c r="D8" i="13"/>
  <c r="D11" i="13"/>
  <c r="E8" i="12"/>
  <c r="D8" i="12"/>
  <c r="D11" i="12"/>
  <c r="AE10" i="15"/>
  <c r="AD10" i="15"/>
  <c r="AC10" i="15"/>
  <c r="AB10" i="15"/>
  <c r="T10" i="15"/>
  <c r="L10" i="15"/>
  <c r="K10" i="15"/>
  <c r="H10" i="15"/>
  <c r="G10" i="15"/>
  <c r="AE9" i="15"/>
  <c r="AD9" i="15"/>
  <c r="AC9" i="15"/>
  <c r="AB9" i="15"/>
  <c r="T9" i="15"/>
  <c r="L9" i="15"/>
  <c r="K9" i="15"/>
  <c r="H9" i="15"/>
  <c r="G9" i="15"/>
  <c r="O10" i="14"/>
  <c r="I10" i="14"/>
  <c r="O9" i="14"/>
  <c r="I9" i="14"/>
  <c r="G12" i="11"/>
  <c r="I12" i="11"/>
  <c r="J12" i="11"/>
  <c r="K12" i="11"/>
  <c r="M12" i="11"/>
  <c r="N12" i="11"/>
  <c r="P12" i="11"/>
  <c r="Q12" i="11"/>
  <c r="R12" i="11"/>
  <c r="H13" i="11"/>
  <c r="H12" i="11" s="1"/>
  <c r="M9" i="11"/>
  <c r="L9" i="11" s="1"/>
  <c r="F9" i="11" s="1"/>
  <c r="H12" i="10"/>
  <c r="J12" i="10"/>
  <c r="K12" i="10"/>
  <c r="L12" i="10"/>
  <c r="M12" i="10"/>
  <c r="N12" i="10"/>
  <c r="J13" i="10"/>
  <c r="I10" i="10"/>
  <c r="G10" i="10" s="1"/>
  <c r="F10" i="10" s="1"/>
  <c r="I9" i="10"/>
  <c r="G9" i="10" s="1"/>
  <c r="F9" i="10" s="1"/>
  <c r="I15" i="10"/>
  <c r="G15" i="10" s="1"/>
  <c r="F15" i="10" s="1"/>
  <c r="F12" i="10" s="1"/>
  <c r="C8" i="24"/>
  <c r="D8" i="24" s="1"/>
  <c r="B8" i="24"/>
  <c r="A8" i="24"/>
  <c r="A3" i="24"/>
  <c r="A3" i="23"/>
  <c r="A3" i="22"/>
  <c r="A3" i="21"/>
  <c r="A3" i="20"/>
  <c r="A3" i="19"/>
  <c r="A3" i="18"/>
  <c r="A3" i="17"/>
  <c r="A3" i="16"/>
  <c r="AE11" i="15"/>
  <c r="AE8" i="15" s="1"/>
  <c r="AE7" i="15" s="1"/>
  <c r="AE6" i="15" s="1"/>
  <c r="AD11" i="15"/>
  <c r="AC11" i="15"/>
  <c r="AC8" i="15" s="1"/>
  <c r="AC7" i="15" s="1"/>
  <c r="AC6" i="15" s="1"/>
  <c r="AB11" i="15"/>
  <c r="AB8" i="15" s="1"/>
  <c r="AB7" i="15" s="1"/>
  <c r="AB6" i="15" s="1"/>
  <c r="T11" i="15"/>
  <c r="T8" i="15" s="1"/>
  <c r="T7" i="15" s="1"/>
  <c r="T6" i="15" s="1"/>
  <c r="L11" i="15"/>
  <c r="L8" i="15" s="1"/>
  <c r="L7" i="15" s="1"/>
  <c r="L6" i="15" s="1"/>
  <c r="K11" i="15"/>
  <c r="K8" i="15" s="1"/>
  <c r="K7" i="15" s="1"/>
  <c r="K6" i="15" s="1"/>
  <c r="H11" i="15"/>
  <c r="H8" i="15" s="1"/>
  <c r="H7" i="15" s="1"/>
  <c r="H6" i="15" s="1"/>
  <c r="G11" i="15"/>
  <c r="G8" i="15" s="1"/>
  <c r="G7" i="15" s="1"/>
  <c r="G6" i="15" s="1"/>
  <c r="AD8" i="15"/>
  <c r="AD7" i="15" s="1"/>
  <c r="AD6" i="15" s="1"/>
  <c r="V8" i="15"/>
  <c r="V7" i="15" s="1"/>
  <c r="V6" i="15" s="1"/>
  <c r="E8" i="15"/>
  <c r="D8" i="15"/>
  <c r="D11" i="15" s="1"/>
  <c r="A3" i="15"/>
  <c r="O11" i="14"/>
  <c r="M7" i="14"/>
  <c r="M6" i="14" s="1"/>
  <c r="I11" i="14"/>
  <c r="I8" i="14" s="1"/>
  <c r="O8" i="14"/>
  <c r="O7" i="14" s="1"/>
  <c r="O6" i="14" s="1"/>
  <c r="E8" i="14"/>
  <c r="D8" i="14"/>
  <c r="D11" i="14" s="1"/>
  <c r="I7" i="14"/>
  <c r="I6" i="14" s="1"/>
  <c r="A3" i="14"/>
  <c r="A3" i="13"/>
  <c r="A3" i="12"/>
  <c r="H14" i="11"/>
  <c r="H8" i="11" s="1"/>
  <c r="H7" i="11" s="1"/>
  <c r="H6" i="11" s="1"/>
  <c r="E8" i="11"/>
  <c r="D8" i="11"/>
  <c r="F6" i="11"/>
  <c r="F7" i="11" s="1"/>
  <c r="F8" i="11" s="1"/>
  <c r="A3" i="11"/>
  <c r="I16" i="10"/>
  <c r="G16" i="10" s="1"/>
  <c r="F16" i="10" s="1"/>
  <c r="J14" i="10"/>
  <c r="R14" i="11" s="1"/>
  <c r="I11" i="10"/>
  <c r="J8" i="10"/>
  <c r="J7" i="10" s="1"/>
  <c r="E8" i="10"/>
  <c r="D8" i="10"/>
  <c r="A3" i="10"/>
  <c r="E17" i="26"/>
  <c r="E16" i="26" s="1"/>
  <c r="BI16" i="26"/>
  <c r="BH16" i="26"/>
  <c r="BG16" i="26"/>
  <c r="BF16" i="26"/>
  <c r="BE16" i="26"/>
  <c r="BD16" i="26"/>
  <c r="BC16" i="26"/>
  <c r="BB16" i="26"/>
  <c r="BA16" i="26"/>
  <c r="AZ16" i="26"/>
  <c r="AY16" i="26"/>
  <c r="AX16"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K15" i="26" s="1"/>
  <c r="K9" i="26" s="1"/>
  <c r="J16" i="26"/>
  <c r="I16" i="26"/>
  <c r="H16" i="26"/>
  <c r="G16" i="26"/>
  <c r="F16" i="26"/>
  <c r="D16" i="26"/>
  <c r="C16" i="26"/>
  <c r="L15" i="26"/>
  <c r="L9" i="26" s="1"/>
  <c r="D15" i="26"/>
  <c r="C15" i="26"/>
  <c r="BI13" i="26"/>
  <c r="BH13" i="26"/>
  <c r="BG13" i="26"/>
  <c r="BF13" i="26"/>
  <c r="BE13" i="26"/>
  <c r="BD13" i="26"/>
  <c r="BC13" i="26"/>
  <c r="BB13" i="26"/>
  <c r="BA13" i="26"/>
  <c r="BA10" i="26" s="1"/>
  <c r="BA9" i="26" s="1"/>
  <c r="AZ13" i="26"/>
  <c r="AY13" i="26"/>
  <c r="AX13" i="26"/>
  <c r="AW13" i="26"/>
  <c r="AW10" i="26" s="1"/>
  <c r="AW9" i="26" s="1"/>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E10" i="26" s="1"/>
  <c r="E9" i="26" s="1"/>
  <c r="D13" i="26"/>
  <c r="C13" i="26"/>
  <c r="BA11" i="26"/>
  <c r="AX11" i="26"/>
  <c r="AX10" i="26" s="1"/>
  <c r="AX9" i="26" s="1"/>
  <c r="AW11" i="26"/>
  <c r="AU11" i="26"/>
  <c r="AU10" i="26" s="1"/>
  <c r="AT11" i="26"/>
  <c r="AS11" i="26"/>
  <c r="AS10" i="26" s="1"/>
  <c r="AS9" i="26" s="1"/>
  <c r="AR11" i="26"/>
  <c r="AK11" i="26"/>
  <c r="AI11" i="26"/>
  <c r="AA11" i="26"/>
  <c r="AA10" i="26" s="1"/>
  <c r="AA9" i="26" s="1"/>
  <c r="Z11" i="26"/>
  <c r="W11" i="26"/>
  <c r="W10" i="26" s="1"/>
  <c r="V11" i="26"/>
  <c r="U11" i="26"/>
  <c r="U10" i="26" s="1"/>
  <c r="U9" i="26" s="1"/>
  <c r="T11" i="26"/>
  <c r="R11" i="26"/>
  <c r="R10" i="26" s="1"/>
  <c r="R9" i="26" s="1"/>
  <c r="N11" i="26"/>
  <c r="I11" i="26"/>
  <c r="I10" i="26" s="1"/>
  <c r="G11" i="26"/>
  <c r="F11" i="26"/>
  <c r="F10" i="26" s="1"/>
  <c r="F9" i="26" s="1"/>
  <c r="E11" i="26"/>
  <c r="D11" i="26"/>
  <c r="D10" i="26" s="1"/>
  <c r="C11" i="26"/>
  <c r="AT10" i="26"/>
  <c r="AT9" i="26" s="1"/>
  <c r="AR10" i="26"/>
  <c r="AR9" i="26" s="1"/>
  <c r="AI10" i="26"/>
  <c r="AI9" i="26" s="1"/>
  <c r="Z10" i="26"/>
  <c r="Z9" i="26" s="1"/>
  <c r="V10" i="26"/>
  <c r="V9" i="26" s="1"/>
  <c r="T10" i="26"/>
  <c r="T9" i="26" s="1"/>
  <c r="N10" i="26"/>
  <c r="N9" i="26" s="1"/>
  <c r="G10" i="26"/>
  <c r="G9" i="26" s="1"/>
  <c r="C10" i="26"/>
  <c r="C9" i="26" s="1"/>
  <c r="AU9" i="26"/>
  <c r="W9" i="26"/>
  <c r="I9" i="26"/>
  <c r="D9" i="26"/>
  <c r="C28" i="25"/>
  <c r="C27" i="25"/>
  <c r="C26" i="25" s="1"/>
  <c r="D26" i="25"/>
  <c r="C25" i="25"/>
  <c r="C24" i="25"/>
  <c r="C23" i="25"/>
  <c r="C22" i="25"/>
  <c r="C21" i="25"/>
  <c r="C20" i="25"/>
  <c r="C19" i="25"/>
  <c r="C18" i="25"/>
  <c r="C17" i="25"/>
  <c r="C16" i="25"/>
  <c r="C15" i="25" s="1"/>
  <c r="E15" i="25"/>
  <c r="E7" i="25" s="1"/>
  <c r="C14" i="25"/>
  <c r="C13" i="25"/>
  <c r="C12" i="25"/>
  <c r="C11" i="25"/>
  <c r="C10" i="25"/>
  <c r="C9" i="25"/>
  <c r="C8" i="25" s="1"/>
  <c r="C7" i="25" s="1"/>
  <c r="D8" i="25"/>
  <c r="A3" i="25"/>
  <c r="H26" i="27"/>
  <c r="C26" i="27"/>
  <c r="H22" i="27"/>
  <c r="C22" i="27"/>
  <c r="H19" i="27"/>
  <c r="C19" i="27"/>
  <c r="E17" i="27"/>
  <c r="D17" i="27"/>
  <c r="C17" i="27"/>
  <c r="H15" i="27"/>
  <c r="G15" i="27"/>
  <c r="G14" i="27" s="1"/>
  <c r="G10" i="27" s="1"/>
  <c r="G9" i="27" s="1"/>
  <c r="G8" i="27" s="1"/>
  <c r="F15" i="27"/>
  <c r="E15" i="27"/>
  <c r="D15" i="27"/>
  <c r="C15" i="27"/>
  <c r="F14" i="27"/>
  <c r="D14" i="27"/>
  <c r="C14" i="27"/>
  <c r="D13" i="27"/>
  <c r="C13" i="27" s="1"/>
  <c r="C12" i="27" s="1"/>
  <c r="C11" i="27" s="1"/>
  <c r="E12" i="27"/>
  <c r="E11" i="27" s="1"/>
  <c r="D12" i="27"/>
  <c r="D11" i="27" s="1"/>
  <c r="D10" i="27" s="1"/>
  <c r="D9" i="27" s="1"/>
  <c r="D8" i="27" s="1"/>
  <c r="F10" i="27"/>
  <c r="F9" i="27" s="1"/>
  <c r="F8" i="27" s="1"/>
  <c r="B10" i="27"/>
  <c r="A3" i="27"/>
  <c r="D14" i="8"/>
  <c r="A3" i="8"/>
  <c r="K14" i="7"/>
  <c r="F14" i="7" s="1"/>
  <c r="K13" i="7"/>
  <c r="F13" i="7" s="1"/>
  <c r="K12" i="7"/>
  <c r="F12" i="7" s="1"/>
  <c r="G11" i="7"/>
  <c r="F11" i="7"/>
  <c r="K9" i="7"/>
  <c r="E8" i="7"/>
  <c r="D8" i="7"/>
  <c r="N6" i="7"/>
  <c r="N7" i="7" s="1"/>
  <c r="N8" i="7" s="1"/>
  <c r="J6" i="7"/>
  <c r="J7" i="7" s="1"/>
  <c r="J8" i="7" s="1"/>
  <c r="A3" i="7"/>
  <c r="F16" i="6"/>
  <c r="F14" i="6"/>
  <c r="F13" i="6"/>
  <c r="F12" i="6"/>
  <c r="G10" i="6"/>
  <c r="H10" i="7" s="1"/>
  <c r="G10" i="7" s="1"/>
  <c r="F10" i="7" s="1"/>
  <c r="F10" i="6"/>
  <c r="E8" i="6"/>
  <c r="D8" i="6"/>
  <c r="D9" i="6" s="1"/>
  <c r="D10" i="6" s="1"/>
  <c r="D11" i="6" s="1"/>
  <c r="D12" i="6" s="1"/>
  <c r="D13" i="6" s="1"/>
  <c r="D14" i="6" s="1"/>
  <c r="D15" i="6" s="1"/>
  <c r="D16" i="6" s="1"/>
  <c r="D17" i="6" s="1"/>
  <c r="O7" i="6"/>
  <c r="O8" i="6" s="1"/>
  <c r="O6" i="6"/>
  <c r="A3" i="6"/>
  <c r="G17" i="5"/>
  <c r="F17" i="5" s="1"/>
  <c r="G9" i="5"/>
  <c r="F9" i="5" s="1"/>
  <c r="E8" i="5"/>
  <c r="D8" i="5"/>
  <c r="F6" i="5"/>
  <c r="F7" i="5" s="1"/>
  <c r="A3" i="5"/>
  <c r="B9" i="4"/>
  <c r="A9" i="4"/>
  <c r="C7" i="4"/>
  <c r="A3" i="4"/>
  <c r="D37" i="3"/>
  <c r="D40" i="3" s="1"/>
  <c r="D15" i="3"/>
  <c r="D16" i="8" s="1"/>
  <c r="D13" i="3"/>
  <c r="F12" i="3"/>
  <c r="M6" i="7" s="1"/>
  <c r="M7" i="7" s="1"/>
  <c r="M8" i="7" s="1"/>
  <c r="F8" i="3"/>
  <c r="F7" i="3"/>
  <c r="H6" i="3" s="1"/>
  <c r="F6" i="10" s="1"/>
  <c r="F7" i="10" s="1"/>
  <c r="F8" i="10" s="1"/>
  <c r="B6" i="3"/>
  <c r="B6" i="8" s="1"/>
  <c r="A3" i="3"/>
  <c r="H15" i="6" l="1"/>
  <c r="F15" i="6" s="1"/>
  <c r="M15" i="7"/>
  <c r="K15" i="7" s="1"/>
  <c r="F15" i="7" s="1"/>
  <c r="M11" i="11"/>
  <c r="M8" i="11" s="1"/>
  <c r="M7" i="11" s="1"/>
  <c r="I8" i="10"/>
  <c r="I7" i="10" s="1"/>
  <c r="I6" i="10" s="1"/>
  <c r="G11" i="10"/>
  <c r="F11" i="10" s="1"/>
  <c r="B7" i="8"/>
  <c r="B40" i="8"/>
  <c r="D6" i="8"/>
  <c r="D40" i="8" s="1"/>
  <c r="G11" i="6"/>
  <c r="D7" i="25"/>
  <c r="AK10" i="26"/>
  <c r="AK9" i="26" s="1"/>
  <c r="F6" i="15"/>
  <c r="I6" i="7"/>
  <c r="I7" i="7" s="1"/>
  <c r="I8" i="7" s="1"/>
  <c r="I9" i="7" s="1"/>
  <c r="F6" i="14"/>
  <c r="G6" i="14" s="1"/>
  <c r="H7" i="3"/>
  <c r="H6" i="6" s="1"/>
  <c r="H7" i="6" s="1"/>
  <c r="H8" i="6" s="1"/>
  <c r="H9" i="6" s="1"/>
  <c r="F10" i="3"/>
  <c r="H6" i="5" s="1"/>
  <c r="K6" i="7"/>
  <c r="K7" i="7" s="1"/>
  <c r="K8" i="7" s="1"/>
  <c r="H37" i="3"/>
  <c r="C8" i="4"/>
  <c r="D7" i="4"/>
  <c r="D8" i="4" s="1"/>
  <c r="D9" i="4" s="1"/>
  <c r="H6" i="7"/>
  <c r="H7" i="7" s="1"/>
  <c r="H8" i="7" s="1"/>
  <c r="F6" i="3"/>
  <c r="E7" i="4"/>
  <c r="F8" i="5"/>
  <c r="G6" i="6"/>
  <c r="G7" i="6" s="1"/>
  <c r="G8" i="6" s="1"/>
  <c r="G9" i="6" s="1"/>
  <c r="E10" i="27"/>
  <c r="E9" i="27" s="1"/>
  <c r="E8" i="27" s="1"/>
  <c r="E14" i="27"/>
  <c r="H14" i="27"/>
  <c r="H10" i="27" s="1"/>
  <c r="H9" i="27" s="1"/>
  <c r="H8" i="27" s="1"/>
  <c r="I12" i="10"/>
  <c r="C10" i="27"/>
  <c r="C9" i="27" s="1"/>
  <c r="C8" i="27" s="1"/>
  <c r="M10" i="11"/>
  <c r="L10" i="11" s="1"/>
  <c r="F10" i="11" s="1"/>
  <c r="G12" i="10"/>
  <c r="B37" i="3"/>
  <c r="B40" i="3" s="1"/>
  <c r="O15" i="11"/>
  <c r="J6" i="10"/>
  <c r="R8" i="11"/>
  <c r="R7" i="11" s="1"/>
  <c r="R6" i="11" s="1"/>
  <c r="H8" i="10"/>
  <c r="H7" i="10" s="1"/>
  <c r="O16" i="11"/>
  <c r="G6" i="10"/>
  <c r="G7" i="10" s="1"/>
  <c r="G8" i="10" s="1"/>
  <c r="G7" i="14" l="1"/>
  <c r="G9" i="14"/>
  <c r="L15" i="11"/>
  <c r="O12" i="11"/>
  <c r="F6" i="6"/>
  <c r="F7" i="6" s="1"/>
  <c r="F8" i="6" s="1"/>
  <c r="H40" i="3"/>
  <c r="E8" i="4"/>
  <c r="C9" i="4"/>
  <c r="E9" i="4" s="1"/>
  <c r="G6" i="7"/>
  <c r="G7" i="7" s="1"/>
  <c r="G8" i="7" s="1"/>
  <c r="G6" i="5"/>
  <c r="F37" i="3"/>
  <c r="F7" i="14"/>
  <c r="F9" i="14"/>
  <c r="L11" i="11"/>
  <c r="F11" i="11" s="1"/>
  <c r="I8" i="24"/>
  <c r="H8" i="24" s="1"/>
  <c r="H7" i="5"/>
  <c r="H8" i="5"/>
  <c r="F9" i="15"/>
  <c r="F7" i="15"/>
  <c r="F11" i="6"/>
  <c r="H11" i="7"/>
  <c r="H9" i="7" s="1"/>
  <c r="G9" i="7" s="1"/>
  <c r="L16" i="11"/>
  <c r="F16" i="11" s="1"/>
  <c r="O8" i="11"/>
  <c r="M6" i="11"/>
  <c r="F40" i="3" l="1"/>
  <c r="F6" i="7"/>
  <c r="F7" i="7" s="1"/>
  <c r="F8" i="7" s="1"/>
  <c r="G8" i="5"/>
  <c r="G7" i="5"/>
  <c r="F15" i="11"/>
  <c r="F12" i="11" s="1"/>
  <c r="L12" i="11"/>
  <c r="H11" i="5"/>
  <c r="F11" i="5" s="1"/>
  <c r="F8" i="15"/>
  <c r="F11" i="15" s="1"/>
  <c r="F10" i="15"/>
  <c r="F8" i="14"/>
  <c r="F11" i="14" s="1"/>
  <c r="F10" i="14"/>
  <c r="G8" i="14"/>
  <c r="G11" i="14" s="1"/>
  <c r="G10" i="14"/>
  <c r="O7" i="11"/>
  <c r="L8" i="11"/>
  <c r="G10" i="5" l="1"/>
  <c r="F10" i="5" s="1"/>
  <c r="O6" i="11"/>
  <c r="L6" i="11" s="1"/>
  <c r="L7" i="11"/>
  <c r="F9" i="6" l="1"/>
  <c r="F9" i="7" s="1"/>
</calcChain>
</file>

<file path=xl/sharedStrings.xml><?xml version="1.0" encoding="utf-8"?>
<sst xmlns="http://schemas.openxmlformats.org/spreadsheetml/2006/main" count="1184" uniqueCount="537">
  <si>
    <t>2022年部门预算公开表</t>
  </si>
  <si>
    <t>单位编码：</t>
  </si>
  <si>
    <t>单位名称：</t>
  </si>
  <si>
    <t>益阳市赫山区新市渡镇卫生院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</si>
  <si>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</si>
  <si>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</si>
  <si>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</si>
  <si>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</si>
  <si>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</si>
  <si>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</si>
  <si>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</si>
  <si>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</si>
  <si>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</si>
  <si>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</si>
  <si>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</si>
  <si>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</si>
  <si>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</si>
  <si>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</si>
  <si>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</si>
  <si>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</si>
  <si>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</si>
  <si>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</si>
  <si>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</si>
  <si>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</si>
  <si>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</si>
  <si>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</si>
  <si>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</si>
  <si>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</si>
  <si>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</si>
  <si>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</si>
  <si>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</si>
  <si>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</si>
  <si>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</si>
  <si>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</si>
  <si>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</si>
  <si>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</si>
  <si>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</si>
  <si>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</si>
  <si>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</si>
  <si>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</si>
  <si>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</si>
  <si>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</si>
  <si>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</si>
  <si>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</si>
  <si>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</si>
  <si>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</si>
  <si>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</si>
  <si>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</si>
  <si>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</si>
  <si>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</si>
  <si>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</si>
  <si>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</si>
  <si>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</si>
  <si>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</si>
  <si>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</si>
  <si>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</si>
  <si>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</si>
  <si>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</si>
  <si>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</si>
  <si>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</si>
  <si>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</si>
  <si>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</si>
  <si>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</si>
  <si>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</si>
  <si>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</si>
  <si>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</si>
  <si>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</si>
  <si>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</si>
  <si>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</si>
  <si>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</si>
  <si>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</si>
  <si>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</si>
  <si>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</si>
  <si>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</si>
  <si>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</si>
  <si>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</si>
  <si>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</si>
  <si>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</si>
  <si>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</si>
  <si>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</si>
  <si>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</si>
  <si>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</si>
  <si>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</si>
  <si>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</si>
  <si>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</si>
  <si>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</si>
  <si>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</si>
  <si>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</si>
  <si>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</si>
  <si>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</si>
  <si>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</si>
  <si>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</si>
  <si>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</si>
  <si>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</si>
  <si>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</si>
  <si>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</si>
  <si>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</si>
  <si>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</si>
  <si>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</si>
  <si>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</si>
  <si>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</si>
  <si>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</si>
  <si>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</si>
  <si>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</si>
  <si>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</si>
  <si>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</si>
  <si>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</si>
  <si>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</si>
  <si>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</si>
  <si>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</si>
  <si>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</si>
  <si>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</si>
  <si>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</si>
  <si>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</si>
  <si>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</si>
  <si>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</si>
  <si>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</si>
  <si>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</si>
  <si>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</si>
  <si>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</si>
  <si>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</si>
  <si>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</si>
  <si>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</si>
  <si>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</si>
  <si>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</si>
  <si>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</si>
  <si>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</si>
  <si>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</si>
  <si>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</si>
  <si>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</si>
  <si>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</si>
  <si>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</si>
  <si>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</si>
  <si>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</si>
  <si>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</si>
  <si>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</si>
  <si>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</si>
  <si>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</si>
  <si>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</si>
  <si>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</si>
  <si>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</si>
  <si>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</si>
  <si>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</si>
  <si>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</si>
  <si>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</si>
  <si>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</si>
  <si>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</si>
  <si>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</si>
  <si>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</si>
  <si>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</si>
  <si>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</si>
  <si>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</si>
  <si>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</si>
  <si>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</si>
  <si>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</si>
  <si>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</si>
  <si>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</si>
  <si>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</si>
  <si>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</si>
  <si>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</si>
  <si>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</si>
  <si>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</si>
  <si>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</si>
  <si>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</si>
  <si>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</si>
  <si>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</si>
  <si>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</si>
  <si>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</si>
  <si>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</si>
  <si>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</si>
  <si>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</si>
  <si>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</si>
  <si>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</si>
  <si>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</si>
  <si>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</si>
  <si>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</si>
  <si>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</si>
  <si>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</si>
  <si>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</si>
  <si>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</si>
  <si>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</si>
  <si>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</si>
  <si>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</si>
  <si>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</si>
  <si>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</si>
  <si>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</si>
  <si>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</si>
  <si>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</si>
  <si>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</si>
  <si>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</si>
  <si>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</si>
  <si>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</si>
  <si>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</si>
  <si>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</si>
  <si>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</si>
  <si>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</si>
  <si>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</si>
  <si>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</si>
  <si>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</si>
  <si>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</si>
  <si>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</si>
  <si>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</si>
  <si>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</si>
  <si>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</si>
  <si>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</si>
  <si>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</si>
  <si>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</si>
  <si>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</si>
  <si>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</si>
  <si>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</si>
  <si>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</si>
  <si>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</si>
  <si>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</si>
  <si>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</si>
  <si>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</si>
  <si>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</si>
  <si>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</si>
  <si>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</si>
  <si>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</si>
  <si>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</si>
  <si>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</si>
  <si>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</si>
  <si>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</si>
  <si>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</si>
  <si>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</si>
  <si>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</si>
  <si>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</si>
  <si>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</si>
  <si>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</si>
  <si>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</si>
  <si>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</si>
  <si>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</si>
  <si>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</si>
  <si>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</si>
  <si>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</si>
  <si>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</si>
  <si>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</si>
  <si>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</si>
  <si>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</si>
  <si>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</si>
  <si>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</si>
  <si>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</si>
  <si>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</si>
  <si>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</si>
  <si>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</si>
  <si>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</si>
  <si>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</si>
  <si>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</si>
  <si>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</si>
  <si>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</si>
  <si>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</si>
  <si>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</si>
  <si>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</si>
  <si>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</si>
  <si>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</si>
  <si>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</si>
  <si>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</si>
  <si>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</si>
  <si>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</si>
  <si>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</si>
  <si>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</si>
  <si>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</si>
  <si>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</si>
  <si>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</si>
  <si>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</si>
  <si>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</si>
  <si>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</si>
  <si>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</si>
  <si>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</si>
  <si>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</si>
  <si>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</si>
  <si>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</si>
  <si>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</si>
  <si>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</si>
  <si>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</si>
  <si>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</si>
  <si>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</si>
  <si>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</si>
  <si>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</si>
  <si>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</si>
  <si>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</si>
  <si>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</si>
  <si>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</si>
  <si>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</si>
  <si>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</si>
  <si>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</si>
  <si>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</si>
  <si>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</si>
  <si>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</si>
  <si>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</si>
  <si>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</si>
  <si>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</si>
  <si>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</si>
  <si>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</si>
  <si>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</si>
  <si>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</si>
  <si>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</si>
  <si>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</si>
  <si>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</si>
  <si>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</si>
  <si>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</si>
  <si>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</si>
  <si>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</si>
  <si>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</si>
  <si>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</si>
  <si>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</si>
  <si>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</si>
  <si>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</si>
  <si>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</si>
  <si>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</si>
  <si>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</si>
  <si>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</si>
  <si>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</si>
  <si>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</si>
  <si>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</si>
  <si>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</si>
  <si>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</si>
  <si>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</si>
  <si>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</si>
  <si>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</si>
  <si>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</si>
  <si>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</si>
  <si>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</si>
  <si>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</si>
  <si>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</si>
  <si>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</si>
  <si>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</si>
  <si>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</si>
  <si>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</si>
  <si>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</si>
  <si>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</si>
  <si>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</si>
  <si>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</si>
  <si>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</si>
  <si>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</si>
  <si>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</si>
  <si>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</si>
  <si>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</si>
  <si>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</si>
  <si>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</si>
  <si>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</si>
  <si>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</si>
  <si>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</si>
  <si>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</si>
  <si>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</si>
  <si>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</si>
  <si>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</si>
  <si>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</si>
  <si>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</si>
  <si>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</si>
  <si>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</si>
  <si>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</si>
  <si>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</si>
  <si>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</si>
  <si>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</si>
  <si>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</si>
  <si>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</si>
  <si>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</si>
  <si>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</si>
  <si>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</si>
  <si>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</si>
  <si>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</si>
  <si>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</si>
  <si>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</si>
  <si>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</si>
  <si>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</si>
  <si>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</si>
  <si>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</si>
  <si>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</si>
  <si>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</si>
  <si>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</si>
  <si>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</si>
  <si>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</si>
  <si>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</si>
  <si>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</si>
  <si>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</si>
  <si>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</si>
  <si>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</si>
  <si>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工资奖金津补贴</t>
  </si>
  <si>
    <t>社会保障缴费</t>
  </si>
  <si>
    <t>其他对事业单位补助</t>
  </si>
  <si>
    <t>工资津补贴</t>
  </si>
  <si>
    <t xml:space="preserve">社会保障缴费					 </t>
  </si>
  <si>
    <t xml:space="preserve">其他工资福利支出			 </t>
  </si>
  <si>
    <t>社会福利和救济</t>
  </si>
  <si>
    <t>离退休费</t>
  </si>
  <si>
    <t>办公经费</t>
  </si>
  <si>
    <t>专用材料购置费</t>
  </si>
  <si>
    <t>维修(护)费</t>
  </si>
  <si>
    <t>其他商品和服务支出</t>
  </si>
  <si>
    <t>总 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</si>
  <si>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</si>
  <si>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</si>
  <si>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</si>
  <si>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</si>
  <si>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</si>
  <si>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</si>
  <si>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</si>
  <si>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</si>
  <si>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</si>
  <si>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</si>
  <si>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</si>
  <si>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</si>
  <si>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</si>
  <si>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</si>
  <si>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</si>
  <si>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</si>
  <si>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</si>
  <si>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</si>
  <si>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</si>
  <si>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</si>
  <si>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</si>
  <si>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</si>
  <si>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</si>
  <si>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</si>
  <si>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</si>
  <si>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</si>
  <si>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</si>
  <si>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</si>
  <si>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</si>
  <si>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</si>
  <si>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</si>
  <si>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</si>
  <si>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</si>
  <si>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</si>
  <si>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</si>
  <si>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</si>
  <si>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</si>
  <si>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</si>
  <si>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</si>
  <si>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</si>
  <si>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</si>
  <si>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</si>
  <si>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</si>
  <si>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</si>
  <si>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</si>
  <si>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</si>
  <si>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</si>
  <si>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</si>
  <si>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</si>
  <si>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</si>
  <si>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</si>
  <si>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</si>
  <si>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</si>
  <si>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</si>
  <si>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</si>
  <si>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</si>
  <si>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</si>
  <si>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</si>
  <si>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</si>
  <si>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</si>
  <si>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</si>
  <si>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</si>
  <si>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</si>
  <si>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</si>
  <si>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</si>
  <si>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</si>
  <si>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</si>
  <si>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</si>
  <si>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</si>
  <si>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</si>
  <si>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</si>
  <si>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</si>
  <si>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</si>
  <si>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</si>
  <si>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</si>
  <si>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</si>
  <si>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</si>
  <si>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</si>
  <si>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</si>
  <si>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</si>
  <si>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</si>
  <si>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</si>
  <si>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</si>
  <si>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</si>
  <si>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</si>
  <si>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</si>
  <si>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</si>
  <si>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</si>
  <si>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</si>
  <si>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</si>
  <si>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</si>
  <si>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1、负责本辖区的卫生工作、法律法规、政策的贯彻，卫生事业发展规划和工作计划的制定，为辖区居民提供14类基本公共卫生服务;
2、负责辖区突发公共卫生事件的报告，并依据上级单位要求组织实施处置等工作;
3、为辖区提供基本医疗服务，组织实施医改、农合、妇幼等相关工作:
4、负责本辖区卫生信息统计、分析、上报；
5、负责对辖区村级卫生组织和乡村医生的业务指导培训；
6、负责卫生行政主管单位委托的相关业务或事项，落实上级卫生主管单位下达的其他工作；
7、承办上级主管单位及政府交办的其他事项。
</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</si>
  <si>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</si>
  <si>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</si>
  <si>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</si>
  <si>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</si>
  <si>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</si>
  <si>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</si>
  <si>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</si>
  <si>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</si>
  <si>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</si>
  <si>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</si>
  <si>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</si>
  <si>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</si>
  <si>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</si>
  <si>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</si>
  <si>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</si>
  <si>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</si>
  <si>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</si>
  <si>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</si>
  <si>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</si>
  <si>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</si>
  <si>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</si>
  <si>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</si>
  <si>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</si>
  <si>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</si>
  <si>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</si>
  <si>
    <t>208</t>
    <phoneticPr fontId="18" type="noConversion"/>
  </si>
  <si>
    <t>05</t>
    <phoneticPr fontId="18" type="noConversion"/>
  </si>
  <si>
    <t>210</t>
    <phoneticPr fontId="18" type="noConversion"/>
  </si>
  <si>
    <t>01</t>
    <phoneticPr fontId="18" type="noConversion"/>
  </si>
  <si>
    <t>11</t>
    <phoneticPr fontId="18" type="noConversion"/>
  </si>
  <si>
    <t>部门公开表09</t>
    <phoneticPr fontId="18" type="noConversion"/>
  </si>
  <si>
    <t>部门公开表08</t>
    <phoneticPr fontId="18" type="noConversion"/>
  </si>
  <si>
    <t>部门公开表07</t>
    <phoneticPr fontId="18" type="noConversion"/>
  </si>
  <si>
    <t>部门公开表10</t>
    <phoneticPr fontId="18" type="noConversion"/>
  </si>
  <si>
    <t>部门公开表11</t>
    <phoneticPr fontId="18" type="noConversion"/>
  </si>
  <si>
    <t>部门公开表12</t>
    <phoneticPr fontId="18" type="noConversion"/>
  </si>
  <si>
    <t>部门公开表13</t>
    <phoneticPr fontId="18" type="noConversion"/>
  </si>
  <si>
    <t>部门公开表14</t>
    <phoneticPr fontId="18" type="noConversion"/>
  </si>
  <si>
    <t>部门公开表15</t>
    <phoneticPr fontId="18" type="noConversion"/>
  </si>
  <si>
    <t>部门公开表16</t>
    <phoneticPr fontId="18" type="noConversion"/>
  </si>
  <si>
    <t>部门公开表17</t>
    <phoneticPr fontId="18" type="noConversion"/>
  </si>
  <si>
    <t>部门公开表18</t>
    <phoneticPr fontId="18" type="noConversion"/>
  </si>
  <si>
    <t>部门公开表19</t>
    <phoneticPr fontId="18" type="noConversion"/>
  </si>
  <si>
    <t>部门公开表20</t>
    <phoneticPr fontId="18" type="noConversion"/>
  </si>
  <si>
    <t>部门公开表21</t>
    <phoneticPr fontId="18" type="noConversion"/>
  </si>
  <si>
    <t>部门公开表22</t>
    <phoneticPr fontId="18" type="noConversion"/>
  </si>
  <si>
    <t>部门公开表23</t>
    <phoneticPr fontId="18" type="noConversion"/>
  </si>
  <si>
    <t>部门公开表24</t>
    <phoneticPr fontId="18" type="noConversion"/>
  </si>
  <si>
    <t>注：如本表格为空，则表示本年度未安排此项目。</t>
    <phoneticPr fontId="18" type="noConversion"/>
  </si>
  <si>
    <t>益阳市赫山区沧水铺镇中心卫生院</t>
  </si>
  <si>
    <t>一般公共预算基本支出表（横向）</t>
    <phoneticPr fontId="18" type="noConversion"/>
  </si>
  <si>
    <t>一般公共预算基本支出表（纵向）</t>
    <phoneticPr fontId="18" type="noConversion"/>
  </si>
  <si>
    <t>一般公共预算基本支出表(纵向 ）</t>
  </si>
  <si>
    <t>一般公共预算基本支出表(横向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</si>
</sst>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000_ "/>
    <numFmt numFmtId="178" formatCode="0.00_ "/>
  </numFmts>
  <fonts count="26">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family val="3"/>
      <charset val="134"/>
      <scheme val="minor"/>
    </font>
    <font>
      <sz val="11"/>
      <name val="宋体"/>
      <family val="3"/>
      <charset val="134"/>
      <scheme val="minor"/>
    </font>
    <font>
      <sz val="8"/>
      <name val="SimSun"/>
      <charset val="134"/>
    </font>
    <font>
      <b/>
      <sz val="15"/>
      <name val="SimSun"/>
      <charset val="134"/>
    </font>
    <font>
      <sz val="11"/>
      <name val="SimSun"/>
      <charset val="134"/>
    </font>
    <font>
      <b/>
      <sz val="20"/>
      <name val="SimSun"/>
      <charset val="134"/>
    </font>
    <font>
      <sz val="9"/>
      <name val="宋体"/>
      <family val="3"/>
      <charset val="134"/>
      <scheme val="minor"/>
    </font>
    <font>
      <sz val="9"/>
      <color theme="1"/>
      <name val="SimSun"/>
      <charset val="134"/>
    </font>
    <font>
      <sz val="11"/>
      <color theme="1"/>
      <name val="宋体"/>
      <family val="3"/>
      <charset val="134"/>
      <scheme val="minor"/>
    </font>
    <font>
      <b/>
      <sz val="17"/>
      <color theme="1"/>
      <name val="SimSun"/>
      <charset val="134"/>
    </font>
    <font>
      <b/>
      <sz val="9"/>
      <color theme="1"/>
      <name val="SimSun"/>
      <charset val="134"/>
    </font>
    <font>
      <b/>
      <sz val="8"/>
      <color theme="1"/>
      <name val="SimSun"/>
      <charset val="134"/>
    </font>
    <font>
      <b/>
      <sz val="7"/>
      <color theme="1"/>
      <name val="SimSun"/>
      <charset val="134"/>
    </font>
    <font>
      <sz val="7"/>
      <color theme="1"/>
      <name val="SimSun"/>
      <charset val="134"/>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146">
    <xf numFmtId="0" fontId="0" fillId="0" borderId="0" xfId="0" applyFont="1">
      <alignment vertical="center"/>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0" xfId="0"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11" fillId="0" borderId="1" xfId="0" applyNumberFormat="1" applyFont="1" applyFill="1" applyBorder="1" applyAlignment="1">
      <alignment vertical="center" wrapText="1"/>
    </xf>
    <xf numFmtId="0" fontId="12"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76"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4" fontId="3" fillId="0" borderId="1" xfId="0" applyNumberFormat="1" applyFont="1" applyFill="1" applyBorder="1" applyAlignment="1">
      <alignment horizontal="right" vertical="center" wrapText="1"/>
    </xf>
    <xf numFmtId="0" fontId="13" fillId="0" borderId="0" xfId="0" applyFont="1" applyFill="1" applyAlignment="1">
      <alignment vertical="center"/>
    </xf>
    <xf numFmtId="4" fontId="4" fillId="0" borderId="1" xfId="0" applyNumberFormat="1" applyFont="1" applyFill="1" applyBorder="1" applyAlignment="1">
      <alignment vertical="center" wrapText="1"/>
    </xf>
    <xf numFmtId="4" fontId="3" fillId="0" borderId="1" xfId="0" applyNumberFormat="1" applyFont="1" applyFill="1" applyBorder="1" applyAlignment="1">
      <alignment vertical="center"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vertical="center" wrapText="1"/>
    </xf>
    <xf numFmtId="177" fontId="0" fillId="0" borderId="0" xfId="0" applyNumberFormat="1" applyFont="1" applyFill="1">
      <alignment vertical="center"/>
    </xf>
    <xf numFmtId="178" fontId="0" fillId="0" borderId="0" xfId="0" applyNumberFormat="1" applyFont="1" applyFill="1">
      <alignment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Border="1" applyAlignment="1">
      <alignment horizontal="right" vertical="center" wrapText="1"/>
    </xf>
    <xf numFmtId="49" fontId="3" fillId="0" borderId="0" xfId="0" applyNumberFormat="1" applyFont="1" applyFill="1" applyBorder="1" applyAlignment="1">
      <alignment vertical="center" wrapText="1"/>
    </xf>
    <xf numFmtId="49" fontId="0" fillId="0" borderId="0" xfId="0" applyNumberFormat="1" applyFont="1" applyFill="1">
      <alignment vertical="center"/>
    </xf>
    <xf numFmtId="49"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 fontId="10"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11" fillId="3" borderId="1" xfId="0" applyNumberFormat="1" applyFont="1" applyFill="1" applyBorder="1" applyAlignment="1">
      <alignment horizontal="right" vertical="center" wrapText="1"/>
    </xf>
    <xf numFmtId="0" fontId="19" fillId="0" borderId="0" xfId="0" applyFont="1" applyFill="1" applyBorder="1" applyAlignment="1">
      <alignment vertical="center" wrapText="1"/>
    </xf>
    <xf numFmtId="0" fontId="20" fillId="0" borderId="0" xfId="0" applyFont="1" applyFill="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25" fillId="0" borderId="1" xfId="0" applyFont="1" applyFill="1" applyBorder="1" applyAlignment="1">
      <alignment vertical="center" wrapText="1"/>
    </xf>
    <xf numFmtId="4" fontId="24" fillId="0" borderId="1" xfId="0" applyNumberFormat="1" applyFont="1" applyFill="1" applyBorder="1" applyAlignment="1">
      <alignment horizontal="right" vertical="center" wrapText="1"/>
    </xf>
    <xf numFmtId="4" fontId="25" fillId="0" borderId="1" xfId="0" applyNumberFormat="1" applyFont="1" applyFill="1" applyBorder="1" applyAlignment="1">
      <alignment horizontal="righ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0" fillId="3" borderId="0" xfId="0" applyFont="1" applyFill="1">
      <alignment vertical="center"/>
    </xf>
    <xf numFmtId="4" fontId="10" fillId="3" borderId="6" xfId="0" applyNumberFormat="1" applyFont="1" applyFill="1" applyBorder="1" applyAlignment="1">
      <alignment vertical="center" wrapText="1"/>
    </xf>
    <xf numFmtId="4" fontId="11" fillId="3" borderId="6" xfId="0" applyNumberFormat="1" applyFont="1" applyFill="1" applyBorder="1" applyAlignment="1">
      <alignment horizontal="right" vertical="center" wrapText="1"/>
    </xf>
    <xf numFmtId="4" fontId="10" fillId="0" borderId="2" xfId="0" applyNumberFormat="1" applyFont="1" applyFill="1" applyBorder="1" applyAlignment="1">
      <alignment vertical="center" wrapText="1"/>
    </xf>
    <xf numFmtId="0" fontId="0" fillId="3" borderId="5" xfId="0" applyFont="1" applyFill="1" applyBorder="1">
      <alignment vertical="center"/>
    </xf>
    <xf numFmtId="0" fontId="0" fillId="0" borderId="5" xfId="0" applyFont="1" applyBorder="1">
      <alignment vertical="center"/>
    </xf>
    <xf numFmtId="0" fontId="17" fillId="0" borderId="0" xfId="0" applyFont="1" applyBorder="1" applyAlignment="1">
      <alignment horizontal="center" vertical="center" wrapText="1"/>
    </xf>
    <xf numFmtId="0" fontId="15" fillId="0" borderId="0"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0" borderId="0" xfId="0" applyFont="1" applyAlignment="1">
      <alignment horizontal="left" vertical="center"/>
    </xf>
    <xf numFmtId="0" fontId="0" fillId="0" borderId="0" xfId="0" applyFont="1" applyAlignment="1">
      <alignment horizontal="left" vertical="center"/>
    </xf>
    <xf numFmtId="0" fontId="23" fillId="0" borderId="1"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righ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4" fillId="0" borderId="0" xfId="0" applyFont="1" applyBorder="1" applyAlignment="1">
      <alignment horizontal="right" vertical="center" wrapText="1"/>
    </xf>
    <xf numFmtId="0" fontId="8"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4"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AppData\Local\Temp\Rar$DIa0.639\&#19968;&#33324;&#39044;&#31639;&#25320;&#274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5604.6381000000001</v>
          </cell>
          <cell r="C7">
            <v>4761.2992000000004</v>
          </cell>
          <cell r="D7">
            <v>117.67319999999999</v>
          </cell>
          <cell r="E7">
            <v>0</v>
          </cell>
          <cell r="F7">
            <v>12.0893</v>
          </cell>
          <cell r="G7">
            <v>208.3218</v>
          </cell>
          <cell r="H7">
            <v>289.54590000000002</v>
          </cell>
          <cell r="I7">
            <v>215.70869999999999</v>
          </cell>
          <cell r="J7">
            <v>64.361999999999995</v>
          </cell>
          <cell r="K7">
            <v>50.94</v>
          </cell>
          <cell r="L7">
            <v>13.422000000000001</v>
          </cell>
          <cell r="M7">
            <v>1074.481</v>
          </cell>
          <cell r="N7">
            <v>33.597999999999999</v>
          </cell>
          <cell r="O7">
            <v>50.396999999999998</v>
          </cell>
          <cell r="P7">
            <v>30.335999999999999</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3397.1608999999999</v>
          </cell>
          <cell r="C8">
            <v>3206.4340000000002</v>
          </cell>
          <cell r="D8">
            <v>77.3352</v>
          </cell>
          <cell r="F8">
            <v>7.9149000000000003</v>
          </cell>
          <cell r="G8">
            <v>47.546999999999997</v>
          </cell>
          <cell r="H8">
            <v>33.645499999999998</v>
          </cell>
          <cell r="I8">
            <v>24.284300000000002</v>
          </cell>
          <cell r="J8">
            <v>64.361999999999995</v>
          </cell>
          <cell r="K8">
            <v>50.94</v>
          </cell>
          <cell r="L8">
            <v>13.422000000000001</v>
          </cell>
          <cell r="M8">
            <v>248.07769999999999</v>
          </cell>
          <cell r="N8">
            <v>2.5007000000000001</v>
          </cell>
          <cell r="O8">
            <v>3.7509999999999999</v>
          </cell>
          <cell r="P8">
            <v>20.076000000000001</v>
          </cell>
          <cell r="Q8">
            <v>15.75</v>
          </cell>
          <cell r="R8">
            <v>0</v>
          </cell>
          <cell r="S8">
            <v>1.2</v>
          </cell>
          <cell r="T8">
            <v>2.25</v>
          </cell>
          <cell r="U8">
            <v>2.25</v>
          </cell>
          <cell r="V8">
            <v>1.35</v>
          </cell>
          <cell r="X8">
            <v>1.2</v>
          </cell>
          <cell r="Z8">
            <v>7.5</v>
          </cell>
          <cell r="AA8">
            <v>206</v>
          </cell>
          <cell r="AB8">
            <v>3709.6006000000002</v>
          </cell>
        </row>
        <row r="9">
          <cell r="A9" t="str">
            <v>2、疾控中心</v>
          </cell>
          <cell r="B9">
            <v>248.79563999999999</v>
          </cell>
          <cell r="C9">
            <v>180.2868</v>
          </cell>
          <cell r="D9">
            <v>0</v>
          </cell>
          <cell r="F9">
            <v>0</v>
          </cell>
          <cell r="G9">
            <v>18.028680000000001</v>
          </cell>
          <cell r="H9">
            <v>28.84582</v>
          </cell>
          <cell r="I9">
            <v>21.634340000000002</v>
          </cell>
          <cell r="J9">
            <v>0</v>
          </cell>
          <cell r="K9">
            <v>0</v>
          </cell>
          <cell r="L9">
            <v>0</v>
          </cell>
          <cell r="M9">
            <v>263.81220000000002</v>
          </cell>
          <cell r="N9">
            <v>3.6048399999999998</v>
          </cell>
          <cell r="O9">
            <v>5.4073599999999997</v>
          </cell>
          <cell r="P9">
            <v>0</v>
          </cell>
          <cell r="Q9">
            <v>12.8</v>
          </cell>
          <cell r="R9">
            <v>4</v>
          </cell>
          <cell r="S9">
            <v>1.2</v>
          </cell>
          <cell r="T9">
            <v>1.6</v>
          </cell>
          <cell r="U9">
            <v>1.6</v>
          </cell>
          <cell r="V9">
            <v>1.2</v>
          </cell>
          <cell r="X9">
            <v>1.2</v>
          </cell>
          <cell r="Z9">
            <v>2</v>
          </cell>
          <cell r="AA9">
            <v>242</v>
          </cell>
          <cell r="AB9">
            <v>512.60784000000001</v>
          </cell>
        </row>
        <row r="10">
          <cell r="A10" t="str">
            <v>3、卫监所</v>
          </cell>
          <cell r="B10">
            <v>155.18819999999999</v>
          </cell>
          <cell r="C10">
            <v>67.699200000000005</v>
          </cell>
          <cell r="D10">
            <v>40.338000000000001</v>
          </cell>
          <cell r="F10">
            <v>4.1744000000000003</v>
          </cell>
          <cell r="G10">
            <v>12.058199999999999</v>
          </cell>
          <cell r="H10">
            <v>17.953900000000001</v>
          </cell>
          <cell r="I10">
            <v>12.964499999999999</v>
          </cell>
          <cell r="J10">
            <v>0</v>
          </cell>
          <cell r="K10">
            <v>0</v>
          </cell>
          <cell r="L10">
            <v>0</v>
          </cell>
          <cell r="M10">
            <v>21.295000000000002</v>
          </cell>
          <cell r="N10">
            <v>1.3540000000000001</v>
          </cell>
          <cell r="O10">
            <v>2.0310000000000001</v>
          </cell>
          <cell r="P10">
            <v>10.26</v>
          </cell>
          <cell r="Q10">
            <v>7.65</v>
          </cell>
          <cell r="R10">
            <v>0</v>
          </cell>
          <cell r="S10">
            <v>1.2</v>
          </cell>
          <cell r="T10">
            <v>0.95</v>
          </cell>
          <cell r="U10">
            <v>1.6</v>
          </cell>
          <cell r="V10">
            <v>1.2</v>
          </cell>
          <cell r="X10">
            <v>1.2</v>
          </cell>
          <cell r="Z10">
            <v>1.5</v>
          </cell>
          <cell r="AA10">
            <v>0</v>
          </cell>
          <cell r="AB10">
            <v>176.48320000000001</v>
          </cell>
        </row>
        <row r="11">
          <cell r="A11" t="str">
            <v>4、保健院</v>
          </cell>
          <cell r="B11">
            <v>331.12407999999999</v>
          </cell>
          <cell r="C11">
            <v>239.9452</v>
          </cell>
          <cell r="D11">
            <v>0</v>
          </cell>
          <cell r="F11">
            <v>0</v>
          </cell>
          <cell r="G11">
            <v>23.994479999999999</v>
          </cell>
          <cell r="H11">
            <v>38.391100000000002</v>
          </cell>
          <cell r="I11">
            <v>28.793299999999999</v>
          </cell>
          <cell r="J11">
            <v>0</v>
          </cell>
          <cell r="K11">
            <v>0</v>
          </cell>
          <cell r="L11">
            <v>0</v>
          </cell>
          <cell r="M11">
            <v>103.15089999999999</v>
          </cell>
          <cell r="N11">
            <v>4.7988</v>
          </cell>
          <cell r="O11">
            <v>6.5521000000000003</v>
          </cell>
          <cell r="P11">
            <v>0</v>
          </cell>
          <cell r="Q11">
            <v>6.8</v>
          </cell>
          <cell r="R11">
            <v>0</v>
          </cell>
          <cell r="S11">
            <v>1.2</v>
          </cell>
          <cell r="T11">
            <v>1.6</v>
          </cell>
          <cell r="U11">
            <v>1.6</v>
          </cell>
          <cell r="V11">
            <v>1.2</v>
          </cell>
          <cell r="X11">
            <v>1.2</v>
          </cell>
          <cell r="Z11">
            <v>0</v>
          </cell>
          <cell r="AA11">
            <v>85</v>
          </cell>
          <cell r="AB11">
            <v>434.27498000000003</v>
          </cell>
        </row>
        <row r="12">
          <cell r="A12" t="str">
            <v>5、中医院</v>
          </cell>
          <cell r="B12">
            <v>243.93567999999999</v>
          </cell>
          <cell r="C12">
            <v>176.76519999999999</v>
          </cell>
          <cell r="D12">
            <v>0</v>
          </cell>
          <cell r="F12">
            <v>0</v>
          </cell>
          <cell r="G12">
            <v>17.676480000000002</v>
          </cell>
          <cell r="H12">
            <v>28.282299999999999</v>
          </cell>
          <cell r="I12">
            <v>21.2117</v>
          </cell>
          <cell r="J12">
            <v>0</v>
          </cell>
          <cell r="K12">
            <v>0</v>
          </cell>
          <cell r="L12">
            <v>0</v>
          </cell>
          <cell r="M12">
            <v>15.668900000000001</v>
          </cell>
          <cell r="N12">
            <v>3.5352000000000001</v>
          </cell>
          <cell r="O12">
            <v>5.3337000000000003</v>
          </cell>
          <cell r="P12">
            <v>0</v>
          </cell>
          <cell r="Q12">
            <v>6.8</v>
          </cell>
          <cell r="R12">
            <v>0</v>
          </cell>
          <cell r="S12">
            <v>1.2</v>
          </cell>
          <cell r="T12">
            <v>1.6</v>
          </cell>
          <cell r="U12">
            <v>1.6</v>
          </cell>
          <cell r="V12">
            <v>1.2</v>
          </cell>
          <cell r="X12">
            <v>1.2</v>
          </cell>
          <cell r="Z12">
            <v>0</v>
          </cell>
          <cell r="AA12">
            <v>0</v>
          </cell>
          <cell r="AB12">
            <v>259.60458</v>
          </cell>
        </row>
        <row r="13">
          <cell r="A13" t="str">
            <v>6、泉血防院</v>
          </cell>
          <cell r="B13">
            <v>98.621679999999998</v>
          </cell>
          <cell r="C13">
            <v>71.465199999999996</v>
          </cell>
          <cell r="D13">
            <v>0</v>
          </cell>
          <cell r="F13">
            <v>0</v>
          </cell>
          <cell r="G13">
            <v>7.1464800000000004</v>
          </cell>
          <cell r="H13">
            <v>11.4343</v>
          </cell>
          <cell r="I13">
            <v>8.5756999999999994</v>
          </cell>
          <cell r="J13">
            <v>0</v>
          </cell>
          <cell r="K13">
            <v>0</v>
          </cell>
          <cell r="L13">
            <v>0</v>
          </cell>
          <cell r="M13">
            <v>10.4039</v>
          </cell>
          <cell r="N13">
            <v>1.4292</v>
          </cell>
          <cell r="O13">
            <v>2.1747000000000001</v>
          </cell>
          <cell r="P13">
            <v>0</v>
          </cell>
          <cell r="Q13">
            <v>6.8</v>
          </cell>
          <cell r="R13">
            <v>0</v>
          </cell>
          <cell r="S13">
            <v>1.2</v>
          </cell>
          <cell r="T13">
            <v>1.6</v>
          </cell>
          <cell r="U13">
            <v>1.6</v>
          </cell>
          <cell r="V13">
            <v>1.2</v>
          </cell>
          <cell r="X13">
            <v>1.2</v>
          </cell>
          <cell r="Z13">
            <v>0</v>
          </cell>
          <cell r="AA13">
            <v>0</v>
          </cell>
          <cell r="AB13">
            <v>109.02558000000001</v>
          </cell>
        </row>
        <row r="14">
          <cell r="A14" t="str">
            <v>区精神病院</v>
          </cell>
          <cell r="B14">
            <v>24.101880000000001</v>
          </cell>
          <cell r="C14">
            <v>17.465399999999999</v>
          </cell>
          <cell r="G14">
            <v>1.74648</v>
          </cell>
          <cell r="H14">
            <v>2.7942999999999998</v>
          </cell>
          <cell r="I14">
            <v>2.0956999999999999</v>
          </cell>
          <cell r="M14">
            <v>77.703999999999994</v>
          </cell>
          <cell r="N14">
            <v>0.34920000000000001</v>
          </cell>
          <cell r="O14">
            <v>0.55479999999999996</v>
          </cell>
          <cell r="P14">
            <v>0</v>
          </cell>
          <cell r="Q14">
            <v>6.8</v>
          </cell>
          <cell r="R14">
            <v>0</v>
          </cell>
          <cell r="S14">
            <v>1.2</v>
          </cell>
          <cell r="T14">
            <v>1.6</v>
          </cell>
          <cell r="U14">
            <v>1.6</v>
          </cell>
          <cell r="V14">
            <v>1.2</v>
          </cell>
          <cell r="X14">
            <v>1.2</v>
          </cell>
          <cell r="Z14">
            <v>0</v>
          </cell>
          <cell r="AA14">
            <v>70</v>
          </cell>
          <cell r="AB14">
            <v>101.80588</v>
          </cell>
        </row>
        <row r="15">
          <cell r="A15" t="str">
            <v>益阳市第三人民医院</v>
          </cell>
          <cell r="B15">
            <v>169.45918</v>
          </cell>
          <cell r="C15">
            <v>122.79689999999999</v>
          </cell>
          <cell r="G15">
            <v>12.279579999999999</v>
          </cell>
          <cell r="H15">
            <v>19.647300000000001</v>
          </cell>
          <cell r="I15">
            <v>14.7354</v>
          </cell>
          <cell r="M15">
            <v>14.970499999999999</v>
          </cell>
          <cell r="N15">
            <v>2.4558</v>
          </cell>
          <cell r="O15">
            <v>3.7147000000000001</v>
          </cell>
          <cell r="P15">
            <v>0</v>
          </cell>
          <cell r="Q15">
            <v>8.8000000000000007</v>
          </cell>
          <cell r="R15">
            <v>0</v>
          </cell>
          <cell r="S15">
            <v>1.2</v>
          </cell>
          <cell r="T15">
            <v>1.6</v>
          </cell>
          <cell r="U15">
            <v>1.6</v>
          </cell>
          <cell r="V15">
            <v>1.2</v>
          </cell>
          <cell r="X15">
            <v>1.2</v>
          </cell>
          <cell r="Z15">
            <v>2</v>
          </cell>
          <cell r="AA15">
            <v>0</v>
          </cell>
          <cell r="AB15">
            <v>184.42967999999999</v>
          </cell>
        </row>
        <row r="16">
          <cell r="A16" t="str">
            <v>赫山社区卫生服务中心</v>
          </cell>
          <cell r="B16">
            <v>37.437379999999997</v>
          </cell>
          <cell r="C16">
            <v>27.128900000000002</v>
          </cell>
          <cell r="G16">
            <v>2.71278</v>
          </cell>
          <cell r="H16">
            <v>4.3403999999999998</v>
          </cell>
          <cell r="I16">
            <v>3.2553000000000001</v>
          </cell>
          <cell r="M16">
            <v>8.1870999999999992</v>
          </cell>
          <cell r="N16">
            <v>0.54249999999999998</v>
          </cell>
          <cell r="O16">
            <v>0.84460000000000002</v>
          </cell>
          <cell r="P16">
            <v>0</v>
          </cell>
          <cell r="Q16">
            <v>6.8</v>
          </cell>
          <cell r="R16">
            <v>0</v>
          </cell>
          <cell r="S16">
            <v>1.2</v>
          </cell>
          <cell r="T16">
            <v>1.6</v>
          </cell>
          <cell r="U16">
            <v>1.6</v>
          </cell>
          <cell r="V16">
            <v>1.2</v>
          </cell>
          <cell r="X16">
            <v>1.2</v>
          </cell>
          <cell r="AA16">
            <v>0</v>
          </cell>
          <cell r="AB16">
            <v>45.624479999999998</v>
          </cell>
        </row>
        <row r="17">
          <cell r="A17" t="str">
            <v>桃花仑社区卫生服务中心</v>
          </cell>
          <cell r="B17">
            <v>24.101880000000001</v>
          </cell>
          <cell r="C17">
            <v>17.465399999999999</v>
          </cell>
          <cell r="G17">
            <v>1.74648</v>
          </cell>
          <cell r="H17">
            <v>2.7942999999999998</v>
          </cell>
          <cell r="I17">
            <v>2.0956999999999999</v>
          </cell>
          <cell r="M17">
            <v>7.7039</v>
          </cell>
          <cell r="N17">
            <v>0.34920000000000001</v>
          </cell>
          <cell r="O17">
            <v>0.55469999999999997</v>
          </cell>
          <cell r="P17">
            <v>0</v>
          </cell>
          <cell r="Q17">
            <v>6.8</v>
          </cell>
          <cell r="R17">
            <v>0</v>
          </cell>
          <cell r="S17">
            <v>1.2</v>
          </cell>
          <cell r="T17">
            <v>1.6</v>
          </cell>
          <cell r="U17">
            <v>1.6</v>
          </cell>
          <cell r="V17">
            <v>1.2</v>
          </cell>
          <cell r="X17">
            <v>1.2</v>
          </cell>
          <cell r="AA17">
            <v>0</v>
          </cell>
          <cell r="AB17">
            <v>31.805779999999999</v>
          </cell>
        </row>
        <row r="18">
          <cell r="A18" t="str">
            <v>金银山社区卫生服务中心</v>
          </cell>
          <cell r="B18">
            <v>18.767479999999999</v>
          </cell>
          <cell r="C18">
            <v>13.6</v>
          </cell>
          <cell r="G18">
            <v>1.35988</v>
          </cell>
          <cell r="H18">
            <v>2.1758000000000002</v>
          </cell>
          <cell r="I18">
            <v>1.6317999999999999</v>
          </cell>
          <cell r="M18">
            <v>7.5106000000000002</v>
          </cell>
          <cell r="N18">
            <v>0.27189999999999998</v>
          </cell>
          <cell r="O18">
            <v>0.43869999999999998</v>
          </cell>
          <cell r="P18">
            <v>0</v>
          </cell>
          <cell r="Q18">
            <v>6.8</v>
          </cell>
          <cell r="R18">
            <v>0</v>
          </cell>
          <cell r="S18">
            <v>1.2</v>
          </cell>
          <cell r="T18">
            <v>1.6</v>
          </cell>
          <cell r="U18">
            <v>1.6</v>
          </cell>
          <cell r="V18">
            <v>1.2</v>
          </cell>
          <cell r="X18">
            <v>1.2</v>
          </cell>
          <cell r="AA18">
            <v>0</v>
          </cell>
          <cell r="AB18">
            <v>26.278079999999999</v>
          </cell>
        </row>
        <row r="19">
          <cell r="A19" t="str">
            <v>会龙山社区卫生服务中心</v>
          </cell>
          <cell r="B19">
            <v>23.435079999999999</v>
          </cell>
          <cell r="C19">
            <v>16.982199999999999</v>
          </cell>
          <cell r="G19">
            <v>1.69818</v>
          </cell>
          <cell r="H19">
            <v>2.7170000000000001</v>
          </cell>
          <cell r="I19">
            <v>2.0377000000000001</v>
          </cell>
          <cell r="M19">
            <v>7.6797000000000004</v>
          </cell>
          <cell r="N19">
            <v>0.33950000000000002</v>
          </cell>
          <cell r="O19">
            <v>0.54020000000000001</v>
          </cell>
          <cell r="P19">
            <v>0</v>
          </cell>
          <cell r="Q19">
            <v>6.8</v>
          </cell>
          <cell r="R19">
            <v>0</v>
          </cell>
          <cell r="S19">
            <v>1.2</v>
          </cell>
          <cell r="T19">
            <v>1.6</v>
          </cell>
          <cell r="U19">
            <v>1.6</v>
          </cell>
          <cell r="V19">
            <v>1.2</v>
          </cell>
          <cell r="X19">
            <v>1.2</v>
          </cell>
          <cell r="AA19">
            <v>0</v>
          </cell>
          <cell r="AB19">
            <v>31.11478</v>
          </cell>
        </row>
        <row r="20">
          <cell r="A20" t="str">
            <v>龙光桥社区卫生服务中心</v>
          </cell>
          <cell r="B20">
            <v>50.107779999999998</v>
          </cell>
          <cell r="C20">
            <v>36.309600000000003</v>
          </cell>
          <cell r="G20">
            <v>3.6311800000000001</v>
          </cell>
          <cell r="H20">
            <v>5.8097000000000003</v>
          </cell>
          <cell r="I20">
            <v>4.3573000000000004</v>
          </cell>
          <cell r="M20">
            <v>8.6461000000000006</v>
          </cell>
          <cell r="N20">
            <v>0.72609999999999997</v>
          </cell>
          <cell r="O20">
            <v>1.1200000000000001</v>
          </cell>
          <cell r="P20">
            <v>0</v>
          </cell>
          <cell r="Q20">
            <v>6.8</v>
          </cell>
          <cell r="R20">
            <v>0</v>
          </cell>
          <cell r="S20">
            <v>1.2</v>
          </cell>
          <cell r="T20">
            <v>1.6</v>
          </cell>
          <cell r="U20">
            <v>1.6</v>
          </cell>
          <cell r="V20">
            <v>1.2</v>
          </cell>
          <cell r="X20">
            <v>1.2</v>
          </cell>
          <cell r="AA20">
            <v>0</v>
          </cell>
          <cell r="AB20">
            <v>58.753880000000002</v>
          </cell>
        </row>
        <row r="21">
          <cell r="A21" t="str">
            <v>益阳市赫山区沧水铺镇中心卫生院</v>
          </cell>
          <cell r="B21">
            <v>138.24418</v>
          </cell>
          <cell r="C21">
            <v>100.1772</v>
          </cell>
          <cell r="G21">
            <v>10.01768</v>
          </cell>
          <cell r="H21">
            <v>16.028199999999998</v>
          </cell>
          <cell r="I21">
            <v>12.021100000000001</v>
          </cell>
          <cell r="M21">
            <v>28.839500000000001</v>
          </cell>
          <cell r="N21">
            <v>2.0034000000000001</v>
          </cell>
          <cell r="O21">
            <v>3.0360999999999998</v>
          </cell>
          <cell r="P21">
            <v>0</v>
          </cell>
          <cell r="Q21">
            <v>6.8</v>
          </cell>
          <cell r="R21">
            <v>0</v>
          </cell>
          <cell r="S21">
            <v>1.2</v>
          </cell>
          <cell r="T21">
            <v>1.6</v>
          </cell>
          <cell r="U21">
            <v>1.6</v>
          </cell>
          <cell r="V21">
            <v>1.2</v>
          </cell>
          <cell r="X21">
            <v>1.2</v>
          </cell>
          <cell r="AA21">
            <v>17</v>
          </cell>
          <cell r="AB21">
            <v>167.08367999999999</v>
          </cell>
        </row>
        <row r="22">
          <cell r="A22" t="str">
            <v>益阳市赫山区泥江口镇中心卫生院</v>
          </cell>
          <cell r="B22">
            <v>116.82598</v>
          </cell>
          <cell r="C22">
            <v>84.654899999999998</v>
          </cell>
          <cell r="G22">
            <v>8.4680800000000005</v>
          </cell>
          <cell r="H22">
            <v>13.544600000000001</v>
          </cell>
          <cell r="I22">
            <v>10.1584</v>
          </cell>
          <cell r="M22">
            <v>28.063400000000001</v>
          </cell>
          <cell r="N22">
            <v>1.6930000000000001</v>
          </cell>
          <cell r="O22">
            <v>2.5703999999999998</v>
          </cell>
          <cell r="P22">
            <v>0</v>
          </cell>
          <cell r="Q22">
            <v>6.8</v>
          </cell>
          <cell r="R22">
            <v>0</v>
          </cell>
          <cell r="S22">
            <v>1.2</v>
          </cell>
          <cell r="T22">
            <v>1.6</v>
          </cell>
          <cell r="U22">
            <v>1.6</v>
          </cell>
          <cell r="V22">
            <v>1.2</v>
          </cell>
          <cell r="X22">
            <v>1.2</v>
          </cell>
          <cell r="AA22">
            <v>17</v>
          </cell>
          <cell r="AB22">
            <v>144.88937999999999</v>
          </cell>
        </row>
        <row r="23">
          <cell r="A23" t="str">
            <v>益阳市赫山区兰溪镇中心卫生院</v>
          </cell>
          <cell r="B23">
            <v>113.39597999999999</v>
          </cell>
          <cell r="C23">
            <v>82.171300000000002</v>
          </cell>
          <cell r="G23">
            <v>8.2170799999999993</v>
          </cell>
          <cell r="H23">
            <v>13.1472</v>
          </cell>
          <cell r="I23">
            <v>9.8604000000000003</v>
          </cell>
          <cell r="M23">
            <v>27.9392</v>
          </cell>
          <cell r="N23">
            <v>1.6433</v>
          </cell>
          <cell r="O23">
            <v>2.4958999999999998</v>
          </cell>
          <cell r="P23">
            <v>0</v>
          </cell>
          <cell r="Q23">
            <v>6.8</v>
          </cell>
          <cell r="R23">
            <v>0</v>
          </cell>
          <cell r="S23">
            <v>1.2</v>
          </cell>
          <cell r="T23">
            <v>1.6</v>
          </cell>
          <cell r="U23">
            <v>1.6</v>
          </cell>
          <cell r="V23">
            <v>1.2</v>
          </cell>
          <cell r="X23">
            <v>1.2</v>
          </cell>
          <cell r="AA23">
            <v>17</v>
          </cell>
          <cell r="AB23">
            <v>141.33518000000001</v>
          </cell>
        </row>
        <row r="24">
          <cell r="A24" t="str">
            <v>欧江岔中心卫生院</v>
          </cell>
          <cell r="B24">
            <v>89.404780000000002</v>
          </cell>
          <cell r="C24">
            <v>64.7864</v>
          </cell>
          <cell r="G24">
            <v>6.47858</v>
          </cell>
          <cell r="H24">
            <v>10.365600000000001</v>
          </cell>
          <cell r="I24">
            <v>7.7742000000000004</v>
          </cell>
          <cell r="M24">
            <v>25.069900000000001</v>
          </cell>
          <cell r="N24">
            <v>1.2956000000000001</v>
          </cell>
          <cell r="O24">
            <v>1.9742999999999999</v>
          </cell>
          <cell r="P24">
            <v>0</v>
          </cell>
          <cell r="Q24">
            <v>6.8</v>
          </cell>
          <cell r="R24">
            <v>0</v>
          </cell>
          <cell r="S24">
            <v>1.2</v>
          </cell>
          <cell r="T24">
            <v>1.6</v>
          </cell>
          <cell r="U24">
            <v>1.6</v>
          </cell>
          <cell r="V24">
            <v>1.2</v>
          </cell>
          <cell r="X24">
            <v>1.2</v>
          </cell>
          <cell r="AA24">
            <v>15</v>
          </cell>
          <cell r="AB24">
            <v>114.47468000000001</v>
          </cell>
        </row>
        <row r="25">
          <cell r="A25" t="str">
            <v>益阳市赫山区会龙山街道黄泥湖卫生院</v>
          </cell>
          <cell r="B25">
            <v>24.28558</v>
          </cell>
          <cell r="C25">
            <v>17.598500000000001</v>
          </cell>
          <cell r="G25">
            <v>1.7597799999999999</v>
          </cell>
          <cell r="H25">
            <v>2.8155999999999999</v>
          </cell>
          <cell r="I25">
            <v>2.1116999999999999</v>
          </cell>
          <cell r="M25">
            <v>20.710599999999999</v>
          </cell>
          <cell r="N25">
            <v>0.35189999999999999</v>
          </cell>
          <cell r="O25">
            <v>0.55869999999999997</v>
          </cell>
          <cell r="P25">
            <v>0</v>
          </cell>
          <cell r="Q25">
            <v>6.8</v>
          </cell>
          <cell r="R25">
            <v>0</v>
          </cell>
          <cell r="S25">
            <v>1.2</v>
          </cell>
          <cell r="T25">
            <v>1.6</v>
          </cell>
          <cell r="U25">
            <v>1.6</v>
          </cell>
          <cell r="V25">
            <v>1.2</v>
          </cell>
          <cell r="X25">
            <v>1.2</v>
          </cell>
          <cell r="AA25">
            <v>13</v>
          </cell>
          <cell r="AB25">
            <v>44.996180000000003</v>
          </cell>
        </row>
        <row r="26">
          <cell r="A26" t="str">
            <v>益阳市赫山区欧江岔镇牌口卫生院</v>
          </cell>
          <cell r="B26">
            <v>31.99708</v>
          </cell>
          <cell r="C26">
            <v>23.186599999999999</v>
          </cell>
          <cell r="G26">
            <v>2.3185799999999999</v>
          </cell>
          <cell r="H26">
            <v>3.7097000000000002</v>
          </cell>
          <cell r="I26">
            <v>2.7822</v>
          </cell>
          <cell r="M26">
            <v>20.989899999999999</v>
          </cell>
          <cell r="N26">
            <v>0.46360000000000001</v>
          </cell>
          <cell r="O26">
            <v>0.72629999999999995</v>
          </cell>
          <cell r="P26">
            <v>0</v>
          </cell>
          <cell r="Q26">
            <v>6.8</v>
          </cell>
          <cell r="R26">
            <v>0</v>
          </cell>
          <cell r="S26">
            <v>1.2</v>
          </cell>
          <cell r="T26">
            <v>1.6</v>
          </cell>
          <cell r="U26">
            <v>1.6</v>
          </cell>
          <cell r="V26">
            <v>1.2</v>
          </cell>
          <cell r="X26">
            <v>1.2</v>
          </cell>
          <cell r="AA26">
            <v>13</v>
          </cell>
          <cell r="AB26">
            <v>52.986980000000003</v>
          </cell>
        </row>
        <row r="27">
          <cell r="A27" t="str">
            <v>益阳市赫山区笔架山乡卫生院</v>
          </cell>
          <cell r="B27">
            <v>45.70628</v>
          </cell>
          <cell r="C27">
            <v>33.120800000000003</v>
          </cell>
          <cell r="G27">
            <v>3.3119800000000001</v>
          </cell>
          <cell r="H27">
            <v>5.2991999999999999</v>
          </cell>
          <cell r="I27">
            <v>3.9742999999999999</v>
          </cell>
          <cell r="M27">
            <v>21.486699999999999</v>
          </cell>
          <cell r="N27">
            <v>0.6623</v>
          </cell>
          <cell r="O27">
            <v>1.0244</v>
          </cell>
          <cell r="P27">
            <v>0</v>
          </cell>
          <cell r="Q27">
            <v>6.8</v>
          </cell>
          <cell r="R27">
            <v>0</v>
          </cell>
          <cell r="S27">
            <v>1.2</v>
          </cell>
          <cell r="T27">
            <v>1.6</v>
          </cell>
          <cell r="U27">
            <v>1.6</v>
          </cell>
          <cell r="V27">
            <v>1.2</v>
          </cell>
          <cell r="X27">
            <v>1.2</v>
          </cell>
          <cell r="AA27">
            <v>13</v>
          </cell>
          <cell r="AB27">
            <v>67.192980000000006</v>
          </cell>
        </row>
        <row r="28">
          <cell r="A28" t="str">
            <v>益阳市赫山区泉交河镇卫生院</v>
          </cell>
          <cell r="B28">
            <v>43.99268</v>
          </cell>
          <cell r="C28">
            <v>31.879100000000001</v>
          </cell>
          <cell r="G28">
            <v>3.1877800000000001</v>
          </cell>
          <cell r="H28">
            <v>5.1005000000000003</v>
          </cell>
          <cell r="I28">
            <v>3.8252999999999999</v>
          </cell>
          <cell r="M28">
            <v>21.424600000000002</v>
          </cell>
          <cell r="N28">
            <v>0.63749999999999996</v>
          </cell>
          <cell r="O28">
            <v>0.98709999999999998</v>
          </cell>
          <cell r="P28">
            <v>0</v>
          </cell>
          <cell r="Q28">
            <v>6.8</v>
          </cell>
          <cell r="R28">
            <v>0</v>
          </cell>
          <cell r="S28">
            <v>1.2</v>
          </cell>
          <cell r="T28">
            <v>1.6</v>
          </cell>
          <cell r="U28">
            <v>1.6</v>
          </cell>
          <cell r="V28">
            <v>1.2</v>
          </cell>
          <cell r="X28">
            <v>1.2</v>
          </cell>
          <cell r="AA28">
            <v>13</v>
          </cell>
          <cell r="AB28">
            <v>65.417280000000005</v>
          </cell>
        </row>
        <row r="29">
          <cell r="A29" t="str">
            <v>益阳市赫山区新市渡镇卫生院</v>
          </cell>
          <cell r="B29">
            <v>36.281179999999999</v>
          </cell>
          <cell r="C29">
            <v>26.291</v>
          </cell>
          <cell r="G29">
            <v>2.6289799999999999</v>
          </cell>
          <cell r="H29">
            <v>4.2064000000000004</v>
          </cell>
          <cell r="I29">
            <v>3.1547999999999998</v>
          </cell>
          <cell r="M29">
            <v>21.145199999999999</v>
          </cell>
          <cell r="N29">
            <v>0.52569999999999995</v>
          </cell>
          <cell r="O29">
            <v>0.81950000000000001</v>
          </cell>
          <cell r="P29">
            <v>0</v>
          </cell>
          <cell r="Q29">
            <v>6.8</v>
          </cell>
          <cell r="R29">
            <v>0</v>
          </cell>
          <cell r="S29">
            <v>1.2</v>
          </cell>
          <cell r="T29">
            <v>1.6</v>
          </cell>
          <cell r="U29">
            <v>1.6</v>
          </cell>
          <cell r="V29">
            <v>1.2</v>
          </cell>
          <cell r="X29">
            <v>1.2</v>
          </cell>
          <cell r="AA29">
            <v>13</v>
          </cell>
          <cell r="AB29">
            <v>57.426380000000002</v>
          </cell>
        </row>
        <row r="30">
          <cell r="A30" t="str">
            <v>八字哨卫生院</v>
          </cell>
          <cell r="B30">
            <v>39.708579999999998</v>
          </cell>
          <cell r="C30">
            <v>28.7746</v>
          </cell>
          <cell r="G30">
            <v>2.87738</v>
          </cell>
          <cell r="H30">
            <v>4.6037999999999997</v>
          </cell>
          <cell r="I30">
            <v>3.4527999999999999</v>
          </cell>
          <cell r="M30">
            <v>21.269400000000001</v>
          </cell>
          <cell r="N30">
            <v>0.57540000000000002</v>
          </cell>
          <cell r="O30">
            <v>0.89400000000000002</v>
          </cell>
          <cell r="P30">
            <v>0</v>
          </cell>
          <cell r="Q30">
            <v>6.8</v>
          </cell>
          <cell r="R30">
            <v>0</v>
          </cell>
          <cell r="S30">
            <v>1.2</v>
          </cell>
          <cell r="T30">
            <v>1.6</v>
          </cell>
          <cell r="U30">
            <v>1.6</v>
          </cell>
          <cell r="V30">
            <v>1.2</v>
          </cell>
          <cell r="X30">
            <v>1.2</v>
          </cell>
          <cell r="AA30">
            <v>13</v>
          </cell>
          <cell r="AB30">
            <v>60.977980000000002</v>
          </cell>
        </row>
        <row r="31">
          <cell r="A31" t="str">
            <v>岳家桥卫生院</v>
          </cell>
          <cell r="B31">
            <v>47.419879999999999</v>
          </cell>
          <cell r="C31">
            <v>34.3626</v>
          </cell>
          <cell r="G31">
            <v>3.4361799999999998</v>
          </cell>
          <cell r="H31">
            <v>5.4977999999999998</v>
          </cell>
          <cell r="I31">
            <v>4.1233000000000004</v>
          </cell>
          <cell r="M31">
            <v>21.5487</v>
          </cell>
          <cell r="N31">
            <v>0.68710000000000004</v>
          </cell>
          <cell r="O31">
            <v>1.0616000000000001</v>
          </cell>
          <cell r="P31">
            <v>0</v>
          </cell>
          <cell r="Q31">
            <v>6.8</v>
          </cell>
          <cell r="R31">
            <v>0</v>
          </cell>
          <cell r="S31">
            <v>1.2</v>
          </cell>
          <cell r="T31">
            <v>1.6</v>
          </cell>
          <cell r="U31">
            <v>1.6</v>
          </cell>
          <cell r="V31">
            <v>1.2</v>
          </cell>
          <cell r="X31">
            <v>1.2</v>
          </cell>
          <cell r="AA31">
            <v>13</v>
          </cell>
          <cell r="AB31">
            <v>68.968580000000003</v>
          </cell>
        </row>
        <row r="32">
          <cell r="A32" t="str">
            <v>衡龙桥卫生院</v>
          </cell>
          <cell r="B32">
            <v>55.13908</v>
          </cell>
          <cell r="C32">
            <v>39.952199999999998</v>
          </cell>
          <cell r="G32">
            <v>3.9938400000000001</v>
          </cell>
          <cell r="H32">
            <v>6.3955799999999998</v>
          </cell>
          <cell r="I32">
            <v>4.7974600000000001</v>
          </cell>
          <cell r="M32">
            <v>21.183399999999999</v>
          </cell>
          <cell r="N32">
            <v>0.80225999999999997</v>
          </cell>
          <cell r="O32">
            <v>1.2311399999999999</v>
          </cell>
          <cell r="P32">
            <v>0</v>
          </cell>
          <cell r="Q32">
            <v>6.15</v>
          </cell>
          <cell r="R32">
            <v>0</v>
          </cell>
          <cell r="S32">
            <v>1.2</v>
          </cell>
          <cell r="T32">
            <v>1.6</v>
          </cell>
          <cell r="U32">
            <v>0.95</v>
          </cell>
          <cell r="V32">
            <v>1.2</v>
          </cell>
          <cell r="X32">
            <v>1.2</v>
          </cell>
          <cell r="AA32">
            <v>13</v>
          </cell>
          <cell r="AB32">
            <v>76.322479999999999</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D16" sqref="D16"/>
    </sheetView>
  </sheetViews>
  <sheetFormatPr defaultColWidth="10" defaultRowHeight="13.5"/>
  <cols>
    <col min="1" max="1" width="3.625" customWidth="1"/>
    <col min="2" max="2" width="3.75" customWidth="1"/>
    <col min="3" max="3" width="4.625" customWidth="1"/>
    <col min="4" max="4" width="19.25" customWidth="1"/>
    <col min="5" max="11" width="9.75" customWidth="1"/>
  </cols>
  <sheetData>
    <row r="1" spans="1:9" ht="73.349999999999994" customHeight="1">
      <c r="A1" s="104" t="s">
        <v>0</v>
      </c>
      <c r="B1" s="104"/>
      <c r="C1" s="104"/>
      <c r="D1" s="104"/>
      <c r="E1" s="104"/>
      <c r="F1" s="104"/>
      <c r="G1" s="104"/>
      <c r="H1" s="104"/>
      <c r="I1" s="104"/>
    </row>
    <row r="2" spans="1:9" ht="23.25" customHeight="1">
      <c r="A2" s="7"/>
      <c r="B2" s="7"/>
      <c r="C2" s="7"/>
      <c r="D2" s="7"/>
      <c r="E2" s="7"/>
      <c r="F2" s="7"/>
      <c r="G2" s="7"/>
      <c r="H2" s="7"/>
      <c r="I2" s="7"/>
    </row>
    <row r="3" spans="1:9" ht="21.6" customHeight="1">
      <c r="A3" s="7"/>
      <c r="B3" s="7"/>
      <c r="C3" s="7"/>
      <c r="D3" s="7"/>
      <c r="E3" s="7"/>
      <c r="F3" s="7"/>
      <c r="G3" s="7"/>
      <c r="H3" s="7"/>
      <c r="I3" s="7"/>
    </row>
    <row r="4" spans="1:9" ht="39.6" customHeight="1">
      <c r="A4" s="70"/>
      <c r="B4" s="71"/>
      <c r="C4" s="1"/>
      <c r="D4" s="70" t="s">
        <v>1</v>
      </c>
      <c r="E4" s="105">
        <v>405022</v>
      </c>
      <c r="F4" s="105"/>
      <c r="G4" s="105"/>
      <c r="H4" s="105"/>
      <c r="I4" s="1"/>
    </row>
    <row r="5" spans="1:9" ht="54.4" customHeight="1">
      <c r="A5" s="70"/>
      <c r="B5" s="71"/>
      <c r="C5" s="1"/>
      <c r="D5" s="70" t="s">
        <v>2</v>
      </c>
      <c r="E5" s="105" t="s">
        <v>3</v>
      </c>
      <c r="F5" s="105"/>
      <c r="G5" s="105"/>
      <c r="H5" s="105"/>
      <c r="I5" s="1"/>
    </row>
    <row r="6" spans="1:9" ht="16.350000000000001" customHeight="1"/>
    <row r="7" spans="1:9" ht="16.350000000000001" customHeight="1"/>
    <row r="8" spans="1:9" ht="16.350000000000001" customHeight="1">
      <c r="D8" s="1"/>
    </row>
  </sheetData>
  <mergeCells count="3">
    <mergeCell ref="A1:I1"/>
    <mergeCell ref="E4:H4"/>
    <mergeCell ref="E5:H5"/>
  </mergeCells>
  <phoneticPr fontId="18"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A2" sqref="A2:E2"/>
    </sheetView>
  </sheetViews>
  <sheetFormatPr defaultColWidth="9" defaultRowHeight="13.5"/>
  <cols>
    <col min="1" max="1" width="14" style="40" customWidth="1"/>
    <col min="2" max="2" width="29.5" style="40" customWidth="1"/>
    <col min="3" max="3" width="9.75" style="40" customWidth="1"/>
    <col min="4" max="5" width="15.625" style="40" customWidth="1"/>
    <col min="6" max="16384" width="9" style="40"/>
  </cols>
  <sheetData>
    <row r="1" spans="1:5">
      <c r="E1" s="72" t="s">
        <v>514</v>
      </c>
    </row>
    <row r="2" spans="1:5" ht="28.7" customHeight="1">
      <c r="A2" s="114" t="s">
        <v>534</v>
      </c>
      <c r="B2" s="114"/>
      <c r="C2" s="114"/>
      <c r="D2" s="114"/>
      <c r="E2" s="114"/>
    </row>
    <row r="3" spans="1:5" ht="21.95" customHeight="1">
      <c r="A3" s="109" t="str">
        <f>"部门"&amp;":"&amp;封面!E4&amp;封面!E5</f>
        <v>部门:405022益阳市赫山区新市渡镇卫生院</v>
      </c>
      <c r="B3" s="109"/>
      <c r="C3" s="109"/>
      <c r="D3" s="26"/>
      <c r="E3" s="27" t="s">
        <v>29</v>
      </c>
    </row>
    <row r="4" spans="1:5" ht="17.25" customHeight="1">
      <c r="A4" s="118" t="s">
        <v>155</v>
      </c>
      <c r="B4" s="118" t="s">
        <v>156</v>
      </c>
      <c r="C4" s="118" t="s">
        <v>157</v>
      </c>
      <c r="D4" s="118"/>
      <c r="E4" s="118"/>
    </row>
    <row r="5" spans="1:5" ht="18.75" customHeight="1">
      <c r="A5" s="118"/>
      <c r="B5" s="118"/>
      <c r="C5" s="41" t="s">
        <v>133</v>
      </c>
      <c r="D5" s="41" t="s">
        <v>234</v>
      </c>
      <c r="E5" s="41" t="s">
        <v>236</v>
      </c>
    </row>
    <row r="6" spans="1:5" ht="17.100000000000001" customHeight="1">
      <c r="A6" s="5" t="s">
        <v>269</v>
      </c>
      <c r="B6" s="5" t="s">
        <v>269</v>
      </c>
      <c r="C6" s="5">
        <v>1</v>
      </c>
      <c r="D6" s="5">
        <v>2</v>
      </c>
      <c r="E6" s="5">
        <v>3</v>
      </c>
    </row>
    <row r="7" spans="1:5" ht="17.100000000000001" customHeight="1">
      <c r="A7" s="43"/>
      <c r="B7" s="43" t="s">
        <v>133</v>
      </c>
      <c r="C7" s="44">
        <f>SUM(C8,C15,C26)</f>
        <v>44.428879999999999</v>
      </c>
      <c r="D7" s="44">
        <f>SUM(D8,D15,D26)</f>
        <v>36.279379999999996</v>
      </c>
      <c r="E7" s="44">
        <f>SUM(E8,E15,E26)</f>
        <v>8.1495000000000015</v>
      </c>
    </row>
    <row r="8" spans="1:5" ht="17.100000000000001" customHeight="1">
      <c r="A8" s="45" t="s">
        <v>270</v>
      </c>
      <c r="B8" s="45" t="s">
        <v>214</v>
      </c>
      <c r="C8" s="44">
        <f>SUM(C9:C14)</f>
        <v>36.279379999999996</v>
      </c>
      <c r="D8" s="44">
        <f>SUM(D9:D14)</f>
        <v>36.279379999999996</v>
      </c>
      <c r="E8" s="44"/>
    </row>
    <row r="9" spans="1:5" ht="17.100000000000001" customHeight="1">
      <c r="A9" s="48" t="s">
        <v>271</v>
      </c>
      <c r="B9" s="48" t="s">
        <v>272</v>
      </c>
      <c r="C9" s="49">
        <f t="shared" ref="C9:C14" si="0">SUM(D9:E9)</f>
        <v>26.294</v>
      </c>
      <c r="D9" s="49">
        <v>26.294</v>
      </c>
      <c r="E9" s="49"/>
    </row>
    <row r="10" spans="1:5" ht="17.100000000000001" customHeight="1">
      <c r="A10" s="48" t="s">
        <v>273</v>
      </c>
      <c r="B10" s="48" t="s">
        <v>274</v>
      </c>
      <c r="C10" s="49">
        <f t="shared" si="0"/>
        <v>0</v>
      </c>
      <c r="D10" s="49"/>
      <c r="E10" s="49"/>
    </row>
    <row r="11" spans="1:5" ht="17.100000000000001" customHeight="1">
      <c r="A11" s="48" t="s">
        <v>275</v>
      </c>
      <c r="B11" s="48" t="s">
        <v>276</v>
      </c>
      <c r="C11" s="49">
        <f t="shared" si="0"/>
        <v>0</v>
      </c>
      <c r="D11" s="49"/>
      <c r="E11" s="49"/>
    </row>
    <row r="12" spans="1:5" ht="17.100000000000001" customHeight="1">
      <c r="A12" s="48" t="s">
        <v>277</v>
      </c>
      <c r="B12" s="48" t="s">
        <v>278</v>
      </c>
      <c r="C12" s="49">
        <f t="shared" si="0"/>
        <v>4.2064000000000004</v>
      </c>
      <c r="D12" s="50">
        <v>4.2064000000000004</v>
      </c>
      <c r="E12" s="49"/>
    </row>
    <row r="13" spans="1:5" ht="17.100000000000001" customHeight="1">
      <c r="A13" s="48" t="s">
        <v>279</v>
      </c>
      <c r="B13" s="48" t="s">
        <v>280</v>
      </c>
      <c r="C13" s="49">
        <f t="shared" si="0"/>
        <v>2.6289799999999999</v>
      </c>
      <c r="D13" s="50">
        <v>2.6289799999999999</v>
      </c>
      <c r="E13" s="49"/>
    </row>
    <row r="14" spans="1:5" ht="17.100000000000001" customHeight="1">
      <c r="A14" s="48" t="s">
        <v>281</v>
      </c>
      <c r="B14" s="48" t="s">
        <v>282</v>
      </c>
      <c r="C14" s="49">
        <f t="shared" si="0"/>
        <v>3.15</v>
      </c>
      <c r="D14" s="49">
        <v>3.15</v>
      </c>
      <c r="E14" s="49"/>
    </row>
    <row r="15" spans="1:5" ht="17.100000000000001" customHeight="1">
      <c r="A15" s="45" t="s">
        <v>283</v>
      </c>
      <c r="B15" s="45" t="s">
        <v>235</v>
      </c>
      <c r="C15" s="44">
        <f>SUM(C16:C25)</f>
        <v>8.1495000000000015</v>
      </c>
      <c r="D15" s="44"/>
      <c r="E15" s="44">
        <f>SUM(E16:E25)</f>
        <v>8.1495000000000015</v>
      </c>
    </row>
    <row r="16" spans="1:5" ht="17.100000000000001" customHeight="1">
      <c r="A16" s="48" t="s">
        <v>284</v>
      </c>
      <c r="B16" s="48" t="s">
        <v>285</v>
      </c>
      <c r="C16" s="49">
        <f t="shared" ref="C16:C25" si="1">SUM(D16:E16)</f>
        <v>1.2</v>
      </c>
      <c r="D16" s="35"/>
      <c r="E16" s="35">
        <v>1.2</v>
      </c>
    </row>
    <row r="17" spans="1:5" ht="17.100000000000001" customHeight="1">
      <c r="A17" s="48" t="s">
        <v>286</v>
      </c>
      <c r="B17" s="48" t="s">
        <v>287</v>
      </c>
      <c r="C17" s="49">
        <f t="shared" si="1"/>
        <v>1.6</v>
      </c>
      <c r="D17" s="49"/>
      <c r="E17" s="49">
        <v>1.6</v>
      </c>
    </row>
    <row r="18" spans="1:5" ht="17.100000000000001" customHeight="1">
      <c r="A18" s="48" t="s">
        <v>288</v>
      </c>
      <c r="B18" s="48" t="s">
        <v>289</v>
      </c>
      <c r="C18" s="49">
        <f t="shared" si="1"/>
        <v>1.6</v>
      </c>
      <c r="D18" s="49"/>
      <c r="E18" s="49">
        <v>1.6</v>
      </c>
    </row>
    <row r="19" spans="1:5" ht="17.100000000000001" customHeight="1">
      <c r="A19" s="48" t="s">
        <v>290</v>
      </c>
      <c r="B19" s="48" t="s">
        <v>291</v>
      </c>
      <c r="C19" s="49">
        <f t="shared" si="1"/>
        <v>1.2</v>
      </c>
      <c r="D19" s="49"/>
      <c r="E19" s="49">
        <v>1.2</v>
      </c>
    </row>
    <row r="20" spans="1:5" ht="17.100000000000001" customHeight="1">
      <c r="A20" s="48" t="s">
        <v>292</v>
      </c>
      <c r="B20" s="48" t="s">
        <v>293</v>
      </c>
      <c r="C20" s="49">
        <f t="shared" si="1"/>
        <v>1.2</v>
      </c>
      <c r="D20" s="49"/>
      <c r="E20" s="49">
        <v>1.2</v>
      </c>
    </row>
    <row r="21" spans="1:5" ht="17.100000000000001" customHeight="1">
      <c r="A21" s="48" t="s">
        <v>294</v>
      </c>
      <c r="B21" s="48" t="s">
        <v>295</v>
      </c>
      <c r="C21" s="49">
        <f t="shared" si="1"/>
        <v>0</v>
      </c>
      <c r="D21" s="49"/>
      <c r="E21" s="49"/>
    </row>
    <row r="22" spans="1:5" ht="17.100000000000001" customHeight="1">
      <c r="A22" s="48" t="s">
        <v>296</v>
      </c>
      <c r="B22" s="48" t="s">
        <v>297</v>
      </c>
      <c r="C22" s="49">
        <f t="shared" si="1"/>
        <v>0.53</v>
      </c>
      <c r="D22" s="49"/>
      <c r="E22" s="49">
        <v>0.53</v>
      </c>
    </row>
    <row r="23" spans="1:5" ht="17.100000000000001" customHeight="1">
      <c r="A23" s="48" t="s">
        <v>298</v>
      </c>
      <c r="B23" s="48" t="s">
        <v>299</v>
      </c>
      <c r="C23" s="49">
        <f t="shared" si="1"/>
        <v>0.81950000000000001</v>
      </c>
      <c r="D23" s="49"/>
      <c r="E23" s="49">
        <v>0.81950000000000001</v>
      </c>
    </row>
    <row r="24" spans="1:5" ht="17.100000000000001" customHeight="1">
      <c r="A24" s="48" t="s">
        <v>300</v>
      </c>
      <c r="B24" s="48" t="s">
        <v>301</v>
      </c>
      <c r="C24" s="49">
        <f t="shared" si="1"/>
        <v>0</v>
      </c>
      <c r="D24" s="49"/>
      <c r="E24" s="49"/>
    </row>
    <row r="25" spans="1:5" ht="17.100000000000001" customHeight="1">
      <c r="A25" s="48" t="s">
        <v>302</v>
      </c>
      <c r="B25" s="48" t="s">
        <v>303</v>
      </c>
      <c r="C25" s="49">
        <f t="shared" si="1"/>
        <v>0</v>
      </c>
      <c r="D25" s="49"/>
      <c r="E25" s="49"/>
    </row>
    <row r="26" spans="1:5" ht="17.100000000000001" customHeight="1">
      <c r="A26" s="45" t="s">
        <v>304</v>
      </c>
      <c r="B26" s="45" t="s">
        <v>206</v>
      </c>
      <c r="C26" s="44">
        <f>SUM(C27:C28)</f>
        <v>0</v>
      </c>
      <c r="D26" s="44">
        <f>SUM(D27:D28)</f>
        <v>0</v>
      </c>
      <c r="E26" s="44"/>
    </row>
    <row r="27" spans="1:5" ht="17.100000000000001" customHeight="1">
      <c r="A27" s="48" t="s">
        <v>305</v>
      </c>
      <c r="B27" s="48" t="s">
        <v>306</v>
      </c>
      <c r="C27" s="49">
        <f>SUM(D27:E27)</f>
        <v>0</v>
      </c>
      <c r="D27" s="49"/>
      <c r="E27" s="49"/>
    </row>
    <row r="28" spans="1:5" ht="17.100000000000001" customHeight="1">
      <c r="A28" s="48" t="s">
        <v>307</v>
      </c>
      <c r="B28" s="48" t="s">
        <v>308</v>
      </c>
      <c r="C28" s="49">
        <f>SUM(D28:E28)</f>
        <v>0</v>
      </c>
      <c r="D28" s="49"/>
      <c r="E28" s="49"/>
    </row>
  </sheetData>
  <mergeCells count="5">
    <mergeCell ref="A2:E2"/>
    <mergeCell ref="A3:C3"/>
    <mergeCell ref="C4:E4"/>
    <mergeCell ref="A4:A5"/>
    <mergeCell ref="B4:B5"/>
  </mergeCells>
  <phoneticPr fontId="18" type="noConversion"/>
  <pageMargins left="0.75" right="0.75" top="0.26944444444444399" bottom="0.26944444444444399"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
  <sheetViews>
    <sheetView workbookViewId="0">
      <pane xSplit="2" ySplit="9" topLeftCell="X10" activePane="bottomRight" state="frozen"/>
      <selection pane="topRight"/>
      <selection pane="bottomLeft"/>
      <selection pane="bottomRight" activeCell="A2" sqref="A2:BI2"/>
    </sheetView>
  </sheetViews>
  <sheetFormatPr defaultColWidth="9" defaultRowHeight="13.5"/>
  <cols>
    <col min="1" max="1" width="12.875" style="40" customWidth="1"/>
    <col min="2" max="2" width="30.875" style="40" customWidth="1"/>
    <col min="3" max="52" width="9.75" style="40" customWidth="1"/>
    <col min="53" max="61" width="10.25" style="40" customWidth="1"/>
    <col min="62" max="16384" width="9" style="40"/>
  </cols>
  <sheetData>
    <row r="1" spans="1:61">
      <c r="BI1" s="72" t="s">
        <v>513</v>
      </c>
    </row>
    <row r="2" spans="1:61" ht="55.7" customHeight="1">
      <c r="A2" s="116" t="s">
        <v>533</v>
      </c>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row>
    <row r="3" spans="1:61" ht="22.7" customHeight="1">
      <c r="A3" s="109" t="str">
        <f>"部门"&amp;":"&amp;封面!E4&amp;封面!E5</f>
        <v>部门:405022益阳市赫山区新市渡镇卫生院</v>
      </c>
      <c r="B3" s="109"/>
      <c r="C3" s="109"/>
      <c r="D3" s="26"/>
      <c r="E3" s="26"/>
      <c r="F3" s="26"/>
      <c r="G3" s="26"/>
      <c r="H3" s="26"/>
      <c r="I3" s="26"/>
      <c r="J3" s="26"/>
      <c r="K3" s="26"/>
      <c r="L3" s="26"/>
      <c r="M3" s="26"/>
      <c r="Q3" s="26"/>
      <c r="R3" s="26"/>
      <c r="S3" s="26"/>
      <c r="T3" s="26"/>
      <c r="U3" s="26"/>
      <c r="V3" s="26"/>
      <c r="W3" s="26"/>
      <c r="X3" s="26"/>
      <c r="AG3" s="26"/>
      <c r="AH3" s="26"/>
      <c r="AR3" s="26"/>
      <c r="AS3" s="26"/>
      <c r="AT3" s="26"/>
      <c r="AU3" s="26"/>
      <c r="AW3" s="26"/>
      <c r="AX3" s="26"/>
      <c r="AY3" s="26"/>
      <c r="AZ3" s="26"/>
      <c r="BI3" s="28" t="s">
        <v>29</v>
      </c>
    </row>
    <row r="4" spans="1:61" ht="24.2" customHeight="1">
      <c r="A4" s="118" t="s">
        <v>155</v>
      </c>
      <c r="B4" s="118" t="s">
        <v>156</v>
      </c>
      <c r="C4" s="118" t="s">
        <v>309</v>
      </c>
      <c r="D4" s="118" t="s">
        <v>310</v>
      </c>
      <c r="E4" s="118"/>
      <c r="F4" s="118"/>
      <c r="G4" s="118"/>
      <c r="H4" s="118"/>
      <c r="I4" s="118"/>
      <c r="J4" s="118"/>
      <c r="K4" s="118"/>
      <c r="L4" s="118"/>
      <c r="M4" s="118"/>
      <c r="N4" s="118"/>
      <c r="O4" s="118"/>
      <c r="P4" s="118"/>
      <c r="Q4" s="118"/>
      <c r="R4" s="118"/>
      <c r="S4" s="118"/>
      <c r="T4" s="118" t="s">
        <v>215</v>
      </c>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t="s">
        <v>311</v>
      </c>
      <c r="AX4" s="118"/>
      <c r="AY4" s="118"/>
      <c r="AZ4" s="118"/>
      <c r="BA4" s="118"/>
      <c r="BB4" s="118"/>
      <c r="BC4" s="118"/>
      <c r="BD4" s="118"/>
      <c r="BE4" s="118"/>
      <c r="BF4" s="118"/>
      <c r="BG4" s="118"/>
      <c r="BH4" s="118"/>
      <c r="BI4" s="118"/>
    </row>
    <row r="5" spans="1:61" ht="24.2" customHeight="1">
      <c r="A5" s="118"/>
      <c r="B5" s="118"/>
      <c r="C5" s="118"/>
      <c r="D5" s="118" t="s">
        <v>312</v>
      </c>
      <c r="E5" s="118" t="s">
        <v>313</v>
      </c>
      <c r="F5" s="118"/>
      <c r="G5" s="118"/>
      <c r="H5" s="118"/>
      <c r="I5" s="118"/>
      <c r="J5" s="118"/>
      <c r="K5" s="118" t="s">
        <v>314</v>
      </c>
      <c r="L5" s="118"/>
      <c r="M5" s="118"/>
      <c r="N5" s="118"/>
      <c r="O5" s="118"/>
      <c r="P5" s="118"/>
      <c r="Q5" s="118"/>
      <c r="R5" s="118" t="s">
        <v>315</v>
      </c>
      <c r="S5" s="118" t="s">
        <v>316</v>
      </c>
      <c r="T5" s="118" t="s">
        <v>317</v>
      </c>
      <c r="U5" s="118" t="s">
        <v>318</v>
      </c>
      <c r="V5" s="118"/>
      <c r="W5" s="118"/>
      <c r="X5" s="118"/>
      <c r="Y5" s="118"/>
      <c r="Z5" s="118"/>
      <c r="AA5" s="118"/>
      <c r="AB5" s="118"/>
      <c r="AC5" s="118"/>
      <c r="AD5" s="118"/>
      <c r="AE5" s="118"/>
      <c r="AF5" s="118"/>
      <c r="AG5" s="118"/>
      <c r="AH5" s="118"/>
      <c r="AI5" s="118"/>
      <c r="AJ5" s="118"/>
      <c r="AK5" s="118"/>
      <c r="AL5" s="118"/>
      <c r="AM5" s="118"/>
      <c r="AN5" s="118"/>
      <c r="AO5" s="118"/>
      <c r="AP5" s="118"/>
      <c r="AQ5" s="118"/>
      <c r="AR5" s="118" t="s">
        <v>319</v>
      </c>
      <c r="AS5" s="118" t="s">
        <v>320</v>
      </c>
      <c r="AT5" s="118" t="s">
        <v>321</v>
      </c>
      <c r="AU5" s="118" t="s">
        <v>322</v>
      </c>
      <c r="AV5" s="118" t="s">
        <v>323</v>
      </c>
      <c r="AW5" s="118" t="s">
        <v>324</v>
      </c>
      <c r="AX5" s="118" t="s">
        <v>325</v>
      </c>
      <c r="AY5" s="118" t="s">
        <v>326</v>
      </c>
      <c r="AZ5" s="118" t="s">
        <v>327</v>
      </c>
      <c r="BA5" s="118" t="s">
        <v>328</v>
      </c>
      <c r="BB5" s="118" t="s">
        <v>329</v>
      </c>
      <c r="BC5" s="118" t="s">
        <v>330</v>
      </c>
      <c r="BD5" s="118" t="s">
        <v>331</v>
      </c>
      <c r="BE5" s="118" t="s">
        <v>332</v>
      </c>
      <c r="BF5" s="118" t="s">
        <v>333</v>
      </c>
      <c r="BG5" s="118" t="s">
        <v>334</v>
      </c>
      <c r="BH5" s="118" t="s">
        <v>335</v>
      </c>
      <c r="BI5" s="118" t="s">
        <v>336</v>
      </c>
    </row>
    <row r="6" spans="1:61" ht="26.45" customHeight="1">
      <c r="A6" s="118"/>
      <c r="B6" s="118"/>
      <c r="C6" s="118"/>
      <c r="D6" s="118"/>
      <c r="E6" s="118" t="s">
        <v>337</v>
      </c>
      <c r="F6" s="118" t="s">
        <v>338</v>
      </c>
      <c r="G6" s="118" t="s">
        <v>339</v>
      </c>
      <c r="H6" s="118" t="s">
        <v>340</v>
      </c>
      <c r="I6" s="118" t="s">
        <v>341</v>
      </c>
      <c r="J6" s="118" t="s">
        <v>342</v>
      </c>
      <c r="K6" s="118" t="s">
        <v>135</v>
      </c>
      <c r="L6" s="118" t="s">
        <v>343</v>
      </c>
      <c r="M6" s="118" t="s">
        <v>344</v>
      </c>
      <c r="N6" s="118" t="s">
        <v>345</v>
      </c>
      <c r="O6" s="118" t="s">
        <v>346</v>
      </c>
      <c r="P6" s="118" t="s">
        <v>347</v>
      </c>
      <c r="Q6" s="118" t="s">
        <v>348</v>
      </c>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row>
    <row r="7" spans="1:61" ht="26.45" customHeight="1">
      <c r="A7" s="118"/>
      <c r="B7" s="118"/>
      <c r="C7" s="118"/>
      <c r="D7" s="118"/>
      <c r="E7" s="118"/>
      <c r="F7" s="118"/>
      <c r="G7" s="118"/>
      <c r="H7" s="118"/>
      <c r="I7" s="118"/>
      <c r="J7" s="118"/>
      <c r="K7" s="118"/>
      <c r="L7" s="118"/>
      <c r="M7" s="118"/>
      <c r="N7" s="118"/>
      <c r="O7" s="118"/>
      <c r="P7" s="118"/>
      <c r="Q7" s="118"/>
      <c r="R7" s="118"/>
      <c r="S7" s="118"/>
      <c r="T7" s="118"/>
      <c r="U7" s="41" t="s">
        <v>135</v>
      </c>
      <c r="V7" s="41" t="s">
        <v>349</v>
      </c>
      <c r="W7" s="41" t="s">
        <v>350</v>
      </c>
      <c r="X7" s="41" t="s">
        <v>351</v>
      </c>
      <c r="Y7" s="41" t="s">
        <v>352</v>
      </c>
      <c r="Z7" s="41" t="s">
        <v>353</v>
      </c>
      <c r="AA7" s="41" t="s">
        <v>354</v>
      </c>
      <c r="AB7" s="41" t="s">
        <v>355</v>
      </c>
      <c r="AC7" s="41" t="s">
        <v>356</v>
      </c>
      <c r="AD7" s="41" t="s">
        <v>357</v>
      </c>
      <c r="AE7" s="41" t="s">
        <v>358</v>
      </c>
      <c r="AF7" s="41" t="s">
        <v>359</v>
      </c>
      <c r="AG7" s="41" t="s">
        <v>360</v>
      </c>
      <c r="AH7" s="41" t="s">
        <v>361</v>
      </c>
      <c r="AI7" s="41" t="s">
        <v>362</v>
      </c>
      <c r="AJ7" s="41" t="s">
        <v>363</v>
      </c>
      <c r="AK7" s="41" t="s">
        <v>364</v>
      </c>
      <c r="AL7" s="41" t="s">
        <v>365</v>
      </c>
      <c r="AM7" s="41" t="s">
        <v>366</v>
      </c>
      <c r="AN7" s="41" t="s">
        <v>367</v>
      </c>
      <c r="AO7" s="41" t="s">
        <v>368</v>
      </c>
      <c r="AP7" s="41" t="s">
        <v>369</v>
      </c>
      <c r="AQ7" s="41" t="s">
        <v>370</v>
      </c>
      <c r="AR7" s="118"/>
      <c r="AS7" s="118"/>
      <c r="AT7" s="118"/>
      <c r="AU7" s="118"/>
      <c r="AV7" s="118"/>
      <c r="AW7" s="118"/>
      <c r="AX7" s="118"/>
      <c r="AY7" s="118"/>
      <c r="AZ7" s="118"/>
      <c r="BA7" s="118"/>
      <c r="BB7" s="118"/>
      <c r="BC7" s="118"/>
      <c r="BD7" s="118"/>
      <c r="BE7" s="118"/>
      <c r="BF7" s="118"/>
      <c r="BG7" s="118"/>
      <c r="BH7" s="118"/>
      <c r="BI7" s="118"/>
    </row>
    <row r="8" spans="1:61" ht="17.100000000000001" customHeight="1">
      <c r="A8" s="42" t="s">
        <v>269</v>
      </c>
      <c r="B8" s="42" t="s">
        <v>269</v>
      </c>
      <c r="D8" s="42">
        <v>1</v>
      </c>
      <c r="E8" s="42">
        <v>2</v>
      </c>
      <c r="F8" s="42">
        <v>3</v>
      </c>
      <c r="G8" s="42">
        <v>4</v>
      </c>
      <c r="H8" s="42">
        <v>5</v>
      </c>
      <c r="I8" s="42">
        <v>6</v>
      </c>
      <c r="J8" s="42">
        <v>7</v>
      </c>
      <c r="K8" s="42">
        <v>8</v>
      </c>
      <c r="L8" s="42">
        <v>9</v>
      </c>
      <c r="M8" s="42">
        <v>10</v>
      </c>
      <c r="N8" s="42">
        <v>11</v>
      </c>
      <c r="O8" s="42">
        <v>12</v>
      </c>
      <c r="P8" s="42">
        <v>13</v>
      </c>
      <c r="Q8" s="42">
        <v>14</v>
      </c>
      <c r="R8" s="42">
        <v>15</v>
      </c>
      <c r="S8" s="42">
        <v>16</v>
      </c>
      <c r="T8" s="42">
        <v>17</v>
      </c>
      <c r="U8" s="42">
        <v>18</v>
      </c>
      <c r="V8" s="42">
        <v>19</v>
      </c>
      <c r="W8" s="42">
        <v>20</v>
      </c>
      <c r="X8" s="42">
        <v>21</v>
      </c>
      <c r="Y8" s="42">
        <v>22</v>
      </c>
      <c r="Z8" s="42">
        <v>23</v>
      </c>
      <c r="AA8" s="42">
        <v>24</v>
      </c>
      <c r="AB8" s="42">
        <v>25</v>
      </c>
      <c r="AC8" s="42">
        <v>26</v>
      </c>
      <c r="AD8" s="42">
        <v>27</v>
      </c>
      <c r="AE8" s="42">
        <v>28</v>
      </c>
      <c r="AF8" s="42">
        <v>29</v>
      </c>
      <c r="AG8" s="42">
        <v>30</v>
      </c>
      <c r="AH8" s="42">
        <v>31</v>
      </c>
      <c r="AI8" s="42">
        <v>32</v>
      </c>
      <c r="AJ8" s="42">
        <v>33</v>
      </c>
      <c r="AK8" s="42">
        <v>34</v>
      </c>
      <c r="AL8" s="42">
        <v>35</v>
      </c>
      <c r="AM8" s="42">
        <v>36</v>
      </c>
      <c r="AN8" s="42">
        <v>37</v>
      </c>
      <c r="AO8" s="42">
        <v>38</v>
      </c>
      <c r="AP8" s="42">
        <v>39</v>
      </c>
      <c r="AQ8" s="42">
        <v>40</v>
      </c>
      <c r="AR8" s="42">
        <v>41</v>
      </c>
      <c r="AS8" s="42">
        <v>42</v>
      </c>
      <c r="AT8" s="42">
        <v>43</v>
      </c>
      <c r="AU8" s="42">
        <v>44</v>
      </c>
      <c r="AV8" s="42">
        <v>45</v>
      </c>
      <c r="AW8" s="42">
        <v>46</v>
      </c>
      <c r="AX8" s="42">
        <v>47</v>
      </c>
      <c r="AY8" s="42">
        <v>48</v>
      </c>
      <c r="AZ8" s="42">
        <v>49</v>
      </c>
      <c r="BA8" s="42">
        <v>50</v>
      </c>
      <c r="BB8" s="42">
        <v>51</v>
      </c>
      <c r="BC8" s="42">
        <v>52</v>
      </c>
      <c r="BD8" s="42">
        <v>53</v>
      </c>
      <c r="BE8" s="42">
        <v>54</v>
      </c>
      <c r="BF8" s="42">
        <v>55</v>
      </c>
      <c r="BG8" s="42">
        <v>56</v>
      </c>
      <c r="BH8" s="42">
        <v>57</v>
      </c>
      <c r="BI8" s="42">
        <v>58</v>
      </c>
    </row>
    <row r="9" spans="1:61" ht="17.100000000000001" customHeight="1">
      <c r="A9" s="41" t="s">
        <v>371</v>
      </c>
      <c r="B9" s="43"/>
      <c r="C9" s="44">
        <f>SUM(C10,C15)</f>
        <v>44.425380000000004</v>
      </c>
      <c r="D9" s="44">
        <f>SUM(D10,D15)</f>
        <v>29.445799999999998</v>
      </c>
      <c r="E9" s="44">
        <f>SUM(E10,E15)</f>
        <v>26.291</v>
      </c>
      <c r="F9" s="44">
        <f>SUM(F10,F15)</f>
        <v>26.291</v>
      </c>
      <c r="G9" s="44">
        <f>SUM(G10,G15)</f>
        <v>0</v>
      </c>
      <c r="H9" s="44"/>
      <c r="I9" s="44">
        <f>SUM(I10,I15)</f>
        <v>0</v>
      </c>
      <c r="J9" s="44"/>
      <c r="K9" s="44">
        <f>SUM(K10,K15)</f>
        <v>6.8364000000000003</v>
      </c>
      <c r="L9" s="44">
        <f>SUM(L10,L15)</f>
        <v>4.2064000000000004</v>
      </c>
      <c r="M9" s="44"/>
      <c r="N9" s="44">
        <f>SUM(N10,N15)</f>
        <v>2.6289799999999999</v>
      </c>
      <c r="O9" s="44"/>
      <c r="P9" s="44"/>
      <c r="Q9" s="44"/>
      <c r="R9" s="44">
        <f>SUM(R10,R15)</f>
        <v>3.15</v>
      </c>
      <c r="S9" s="44"/>
      <c r="T9" s="44">
        <f>SUM(T10,T15)</f>
        <v>8.1452000000000009</v>
      </c>
      <c r="U9" s="44">
        <f>SUM(U10,U15)</f>
        <v>8.1452000000000009</v>
      </c>
      <c r="V9" s="44">
        <f>SUM(V10,V15)</f>
        <v>1.2</v>
      </c>
      <c r="W9" s="44">
        <f>SUM(W10,W15)</f>
        <v>1.6</v>
      </c>
      <c r="X9" s="44"/>
      <c r="Y9" s="44"/>
      <c r="Z9" s="44">
        <f>SUM(Z10,Z15)</f>
        <v>1.6</v>
      </c>
      <c r="AA9" s="44">
        <f>SUM(AA10,AA15)</f>
        <v>1.2</v>
      </c>
      <c r="AB9" s="44"/>
      <c r="AC9" s="44"/>
      <c r="AD9" s="44"/>
      <c r="AE9" s="44"/>
      <c r="AF9" s="44"/>
      <c r="AG9" s="44"/>
      <c r="AH9" s="44"/>
      <c r="AI9" s="44">
        <f>SUM(AI10,AI15)</f>
        <v>1.2</v>
      </c>
      <c r="AJ9" s="44"/>
      <c r="AK9" s="44">
        <f>SUM(AK10,AK15)</f>
        <v>0</v>
      </c>
      <c r="AL9" s="44"/>
      <c r="AM9" s="44"/>
      <c r="AN9" s="44"/>
      <c r="AO9" s="44"/>
      <c r="AP9" s="44"/>
      <c r="AQ9" s="44"/>
      <c r="AR9" s="44">
        <f>SUM(AR10,AR15)</f>
        <v>0.52569999999999995</v>
      </c>
      <c r="AS9" s="44">
        <f>SUM(AS10,AS15)</f>
        <v>0.81950000000000001</v>
      </c>
      <c r="AT9" s="44">
        <f>SUM(AT10,AT15)</f>
        <v>0</v>
      </c>
      <c r="AU9" s="44">
        <f>SUM(AU10,AU15)</f>
        <v>0</v>
      </c>
      <c r="AV9" s="44"/>
      <c r="AW9" s="44">
        <f>SUM(AW10,AW15)</f>
        <v>0</v>
      </c>
      <c r="AX9" s="44">
        <f>SUM(AX10,AX15)</f>
        <v>0</v>
      </c>
      <c r="AY9" s="44"/>
      <c r="AZ9" s="44"/>
      <c r="BA9" s="44">
        <f>SUM(BA10,BA15)</f>
        <v>0</v>
      </c>
      <c r="BB9" s="44"/>
      <c r="BC9" s="44">
        <v>0</v>
      </c>
      <c r="BD9" s="44">
        <v>0</v>
      </c>
      <c r="BE9" s="44">
        <v>0</v>
      </c>
      <c r="BF9" s="44">
        <v>0</v>
      </c>
      <c r="BG9" s="44">
        <v>0</v>
      </c>
      <c r="BH9" s="44">
        <v>0</v>
      </c>
      <c r="BI9" s="44"/>
    </row>
    <row r="10" spans="1:61" ht="17.100000000000001" customHeight="1">
      <c r="A10" s="45" t="s">
        <v>169</v>
      </c>
      <c r="B10" s="45" t="s">
        <v>242</v>
      </c>
      <c r="C10" s="44">
        <f>SUM(C11,C13)</f>
        <v>40.218980000000002</v>
      </c>
      <c r="D10" s="44">
        <f>SUM(D11,D13)</f>
        <v>29.445799999999998</v>
      </c>
      <c r="E10" s="44">
        <f>SUM(E11,E13)</f>
        <v>26.291</v>
      </c>
      <c r="F10" s="44">
        <f>SUM(F11,F13)</f>
        <v>26.291</v>
      </c>
      <c r="G10" s="44">
        <f>SUM(G11,G13)</f>
        <v>0</v>
      </c>
      <c r="H10" s="44"/>
      <c r="I10" s="44">
        <f>SUM(I11,I13)</f>
        <v>0</v>
      </c>
      <c r="J10" s="44"/>
      <c r="K10" s="44">
        <v>2.63</v>
      </c>
      <c r="L10" s="44"/>
      <c r="M10" s="44"/>
      <c r="N10" s="44">
        <f>SUM(N11,N13)</f>
        <v>2.6289799999999999</v>
      </c>
      <c r="O10" s="44"/>
      <c r="P10" s="44"/>
      <c r="Q10" s="44"/>
      <c r="R10" s="44">
        <f>SUM(R11,R13)</f>
        <v>3.15</v>
      </c>
      <c r="S10" s="44"/>
      <c r="T10" s="44">
        <f>SUM(T11,T13)</f>
        <v>8.1452000000000009</v>
      </c>
      <c r="U10" s="44">
        <f>SUM(U11,U13)</f>
        <v>8.1452000000000009</v>
      </c>
      <c r="V10" s="44">
        <f>SUM(V11,V13)</f>
        <v>1.2</v>
      </c>
      <c r="W10" s="44">
        <f>SUM(W11,W13)</f>
        <v>1.6</v>
      </c>
      <c r="X10" s="44"/>
      <c r="Y10" s="44"/>
      <c r="Z10" s="44">
        <f>SUM(Z11,Z13)</f>
        <v>1.6</v>
      </c>
      <c r="AA10" s="44">
        <f>SUM(AA11,AA13)</f>
        <v>1.2</v>
      </c>
      <c r="AB10" s="44"/>
      <c r="AC10" s="44"/>
      <c r="AD10" s="44"/>
      <c r="AE10" s="44"/>
      <c r="AF10" s="44"/>
      <c r="AG10" s="44"/>
      <c r="AH10" s="44"/>
      <c r="AI10" s="44">
        <f>SUM(AI11,AI13)</f>
        <v>1.2</v>
      </c>
      <c r="AJ10" s="44"/>
      <c r="AK10" s="44">
        <f>SUM(AK11,AK13)</f>
        <v>0</v>
      </c>
      <c r="AL10" s="44"/>
      <c r="AM10" s="44"/>
      <c r="AN10" s="44"/>
      <c r="AO10" s="44"/>
      <c r="AP10" s="44"/>
      <c r="AQ10" s="44"/>
      <c r="AR10" s="44">
        <f>SUM(AR11,AR13)</f>
        <v>0.52569999999999995</v>
      </c>
      <c r="AS10" s="44">
        <f>SUM(AS11,AS13)</f>
        <v>0.81950000000000001</v>
      </c>
      <c r="AT10" s="44">
        <f>SUM(AT11,AT13)</f>
        <v>0</v>
      </c>
      <c r="AU10" s="44">
        <f>SUM(AU11,AU13)</f>
        <v>0</v>
      </c>
      <c r="AV10" s="44"/>
      <c r="AW10" s="44">
        <f>SUM(AW11,AW13)</f>
        <v>0</v>
      </c>
      <c r="AX10" s="44">
        <f>SUM(AX11,AX13)</f>
        <v>0</v>
      </c>
      <c r="AY10" s="44"/>
      <c r="AZ10" s="44"/>
      <c r="BA10" s="44">
        <f>SUM(BA11,BA13)</f>
        <v>0</v>
      </c>
      <c r="BB10" s="44"/>
      <c r="BC10" s="44">
        <v>0</v>
      </c>
      <c r="BD10" s="44">
        <v>0</v>
      </c>
      <c r="BE10" s="44">
        <v>0</v>
      </c>
      <c r="BF10" s="44">
        <v>0</v>
      </c>
      <c r="BG10" s="44">
        <v>0</v>
      </c>
      <c r="BH10" s="44">
        <v>0</v>
      </c>
      <c r="BI10" s="44"/>
    </row>
    <row r="11" spans="1:61" ht="17.100000000000001" customHeight="1">
      <c r="A11" s="46" t="s">
        <v>372</v>
      </c>
      <c r="B11" s="46" t="s">
        <v>373</v>
      </c>
      <c r="C11" s="44">
        <f>C12</f>
        <v>37.590000000000003</v>
      </c>
      <c r="D11" s="44">
        <f>D12</f>
        <v>29.445799999999998</v>
      </c>
      <c r="E11" s="44">
        <f>E12</f>
        <v>26.291</v>
      </c>
      <c r="F11" s="44">
        <f>F12</f>
        <v>26.291</v>
      </c>
      <c r="G11" s="44">
        <f>G12</f>
        <v>0</v>
      </c>
      <c r="H11" s="44">
        <v>0</v>
      </c>
      <c r="I11" s="44">
        <f>I12</f>
        <v>0</v>
      </c>
      <c r="J11" s="44">
        <v>0</v>
      </c>
      <c r="K11" s="44">
        <v>0</v>
      </c>
      <c r="L11" s="44">
        <v>0</v>
      </c>
      <c r="M11" s="44">
        <v>0</v>
      </c>
      <c r="N11" s="44">
        <f>N12</f>
        <v>0</v>
      </c>
      <c r="O11" s="44">
        <v>0</v>
      </c>
      <c r="P11" s="44">
        <v>0</v>
      </c>
      <c r="Q11" s="44">
        <v>0</v>
      </c>
      <c r="R11" s="44">
        <f>R12</f>
        <v>3.15</v>
      </c>
      <c r="S11" s="44">
        <v>0</v>
      </c>
      <c r="T11" s="44">
        <f>T12</f>
        <v>8.1452000000000009</v>
      </c>
      <c r="U11" s="44">
        <f>U12</f>
        <v>8.1452000000000009</v>
      </c>
      <c r="V11" s="44">
        <f>V12</f>
        <v>1.2</v>
      </c>
      <c r="W11" s="44">
        <f>W12</f>
        <v>1.6</v>
      </c>
      <c r="X11" s="44">
        <v>0</v>
      </c>
      <c r="Y11" s="44">
        <v>0</v>
      </c>
      <c r="Z11" s="44">
        <f>Z12</f>
        <v>1.6</v>
      </c>
      <c r="AA11" s="44">
        <f>AA12</f>
        <v>1.2</v>
      </c>
      <c r="AB11" s="44">
        <v>0</v>
      </c>
      <c r="AC11" s="44">
        <v>0</v>
      </c>
      <c r="AD11" s="44">
        <v>0</v>
      </c>
      <c r="AE11" s="44">
        <v>0</v>
      </c>
      <c r="AF11" s="44">
        <v>0</v>
      </c>
      <c r="AG11" s="44">
        <v>0</v>
      </c>
      <c r="AH11" s="44">
        <v>0</v>
      </c>
      <c r="AI11" s="44">
        <f>AI12</f>
        <v>1.2</v>
      </c>
      <c r="AJ11" s="44">
        <v>0</v>
      </c>
      <c r="AK11" s="44">
        <f>AK12</f>
        <v>0</v>
      </c>
      <c r="AL11" s="44">
        <v>0</v>
      </c>
      <c r="AM11" s="44">
        <v>0</v>
      </c>
      <c r="AN11" s="44">
        <v>0</v>
      </c>
      <c r="AO11" s="44">
        <v>0</v>
      </c>
      <c r="AP11" s="44">
        <v>0</v>
      </c>
      <c r="AQ11" s="44">
        <v>0</v>
      </c>
      <c r="AR11" s="44">
        <f>AR12</f>
        <v>0.52569999999999995</v>
      </c>
      <c r="AS11" s="44">
        <f>AS12</f>
        <v>0.81950000000000001</v>
      </c>
      <c r="AT11" s="44">
        <f>AT12</f>
        <v>0</v>
      </c>
      <c r="AU11" s="44">
        <f>AU12</f>
        <v>0</v>
      </c>
      <c r="AV11" s="44">
        <v>0</v>
      </c>
      <c r="AW11" s="44">
        <f>AW12</f>
        <v>0</v>
      </c>
      <c r="AX11" s="44">
        <f>AX12</f>
        <v>0</v>
      </c>
      <c r="AY11" s="44">
        <v>0</v>
      </c>
      <c r="AZ11" s="44">
        <v>0</v>
      </c>
      <c r="BA11" s="44">
        <f>BA12</f>
        <v>0</v>
      </c>
      <c r="BB11" s="44">
        <v>0</v>
      </c>
      <c r="BC11" s="44">
        <v>0</v>
      </c>
      <c r="BD11" s="44">
        <v>0</v>
      </c>
      <c r="BE11" s="44">
        <v>0</v>
      </c>
      <c r="BF11" s="44">
        <v>0</v>
      </c>
      <c r="BG11" s="44">
        <v>0</v>
      </c>
      <c r="BH11" s="44">
        <v>0</v>
      </c>
      <c r="BI11" s="44">
        <v>0</v>
      </c>
    </row>
    <row r="12" spans="1:61" ht="17.100000000000001" customHeight="1">
      <c r="A12" s="46" t="s">
        <v>171</v>
      </c>
      <c r="B12" s="46" t="s">
        <v>172</v>
      </c>
      <c r="C12" s="47">
        <v>37.590000000000003</v>
      </c>
      <c r="D12" s="47">
        <v>29.445799999999998</v>
      </c>
      <c r="E12" s="47">
        <v>26.291</v>
      </c>
      <c r="F12" s="47">
        <v>26.291</v>
      </c>
      <c r="G12" s="47"/>
      <c r="H12" s="47"/>
      <c r="I12" s="47"/>
      <c r="J12" s="47"/>
      <c r="K12" s="44">
        <v>0</v>
      </c>
      <c r="L12" s="47"/>
      <c r="M12" s="47"/>
      <c r="N12" s="47"/>
      <c r="O12" s="47"/>
      <c r="P12" s="47"/>
      <c r="Q12" s="47"/>
      <c r="R12" s="47">
        <v>3.15</v>
      </c>
      <c r="S12" s="47"/>
      <c r="T12" s="47">
        <v>8.1452000000000009</v>
      </c>
      <c r="U12" s="47">
        <v>8.1452000000000009</v>
      </c>
      <c r="V12" s="47">
        <v>1.2</v>
      </c>
      <c r="W12" s="47">
        <v>1.6</v>
      </c>
      <c r="X12" s="47"/>
      <c r="Y12" s="47"/>
      <c r="Z12" s="47">
        <v>1.6</v>
      </c>
      <c r="AA12" s="47">
        <v>1.2</v>
      </c>
      <c r="AB12" s="47"/>
      <c r="AC12" s="47"/>
      <c r="AD12" s="47"/>
      <c r="AE12" s="47"/>
      <c r="AF12" s="47"/>
      <c r="AG12" s="47"/>
      <c r="AH12" s="47"/>
      <c r="AI12" s="47">
        <v>1.2</v>
      </c>
      <c r="AJ12" s="47"/>
      <c r="AK12" s="47"/>
      <c r="AL12" s="47"/>
      <c r="AM12" s="47"/>
      <c r="AN12" s="47"/>
      <c r="AO12" s="47"/>
      <c r="AP12" s="47"/>
      <c r="AQ12" s="47"/>
      <c r="AR12" s="47">
        <v>0.52569999999999995</v>
      </c>
      <c r="AS12" s="47">
        <v>0.81950000000000001</v>
      </c>
      <c r="AT12" s="47"/>
      <c r="AU12" s="47"/>
      <c r="AV12" s="47"/>
      <c r="AW12" s="47"/>
      <c r="AX12" s="47"/>
      <c r="AY12" s="47"/>
      <c r="AZ12" s="47"/>
      <c r="BA12" s="47"/>
      <c r="BB12" s="47"/>
      <c r="BC12" s="47"/>
      <c r="BD12" s="47"/>
      <c r="BE12" s="47"/>
      <c r="BF12" s="47"/>
      <c r="BG12" s="47"/>
      <c r="BH12" s="47"/>
      <c r="BI12" s="47"/>
    </row>
    <row r="13" spans="1:61" ht="17.100000000000001" customHeight="1">
      <c r="A13" s="46" t="s">
        <v>374</v>
      </c>
      <c r="B13" s="46" t="s">
        <v>375</v>
      </c>
      <c r="C13" s="44">
        <f t="shared" ref="C13:J13" si="0">C14</f>
        <v>2.6289799999999999</v>
      </c>
      <c r="D13" s="44">
        <f t="shared" si="0"/>
        <v>0</v>
      </c>
      <c r="E13" s="44">
        <f t="shared" si="0"/>
        <v>0</v>
      </c>
      <c r="F13" s="44">
        <f t="shared" si="0"/>
        <v>0</v>
      </c>
      <c r="G13" s="44">
        <f t="shared" si="0"/>
        <v>0</v>
      </c>
      <c r="H13" s="44">
        <f t="shared" si="0"/>
        <v>0</v>
      </c>
      <c r="I13" s="44">
        <f t="shared" si="0"/>
        <v>0</v>
      </c>
      <c r="J13" s="44">
        <f t="shared" si="0"/>
        <v>0</v>
      </c>
      <c r="K13" s="44">
        <f>SUM(K14,K19)</f>
        <v>2.6289799999999999</v>
      </c>
      <c r="L13" s="44">
        <f t="shared" ref="L13:BI13" si="1">L14</f>
        <v>0</v>
      </c>
      <c r="M13" s="44">
        <f t="shared" si="1"/>
        <v>0</v>
      </c>
      <c r="N13" s="44">
        <f t="shared" si="1"/>
        <v>2.6289799999999999</v>
      </c>
      <c r="O13" s="44">
        <f t="shared" si="1"/>
        <v>0</v>
      </c>
      <c r="P13" s="44">
        <f t="shared" si="1"/>
        <v>0</v>
      </c>
      <c r="Q13" s="44">
        <f t="shared" si="1"/>
        <v>0</v>
      </c>
      <c r="R13" s="44">
        <f t="shared" si="1"/>
        <v>0</v>
      </c>
      <c r="S13" s="44">
        <f t="shared" si="1"/>
        <v>0</v>
      </c>
      <c r="T13" s="44">
        <f t="shared" si="1"/>
        <v>0</v>
      </c>
      <c r="U13" s="44">
        <f t="shared" si="1"/>
        <v>0</v>
      </c>
      <c r="V13" s="44">
        <f t="shared" si="1"/>
        <v>0</v>
      </c>
      <c r="W13" s="44">
        <f t="shared" si="1"/>
        <v>0</v>
      </c>
      <c r="X13" s="44">
        <f t="shared" si="1"/>
        <v>0</v>
      </c>
      <c r="Y13" s="44">
        <f t="shared" si="1"/>
        <v>0</v>
      </c>
      <c r="Z13" s="44">
        <f t="shared" si="1"/>
        <v>0</v>
      </c>
      <c r="AA13" s="44">
        <f t="shared" si="1"/>
        <v>0</v>
      </c>
      <c r="AB13" s="44">
        <f t="shared" si="1"/>
        <v>0</v>
      </c>
      <c r="AC13" s="44">
        <f t="shared" si="1"/>
        <v>0</v>
      </c>
      <c r="AD13" s="44">
        <f t="shared" si="1"/>
        <v>0</v>
      </c>
      <c r="AE13" s="44">
        <f t="shared" si="1"/>
        <v>0</v>
      </c>
      <c r="AF13" s="44">
        <f t="shared" si="1"/>
        <v>0</v>
      </c>
      <c r="AG13" s="44">
        <f t="shared" si="1"/>
        <v>0</v>
      </c>
      <c r="AH13" s="44">
        <f t="shared" si="1"/>
        <v>0</v>
      </c>
      <c r="AI13" s="44">
        <f t="shared" si="1"/>
        <v>0</v>
      </c>
      <c r="AJ13" s="44">
        <f t="shared" si="1"/>
        <v>0</v>
      </c>
      <c r="AK13" s="44">
        <f t="shared" si="1"/>
        <v>0</v>
      </c>
      <c r="AL13" s="44">
        <f t="shared" si="1"/>
        <v>0</v>
      </c>
      <c r="AM13" s="44">
        <f t="shared" si="1"/>
        <v>0</v>
      </c>
      <c r="AN13" s="44">
        <f t="shared" si="1"/>
        <v>0</v>
      </c>
      <c r="AO13" s="44">
        <f t="shared" si="1"/>
        <v>0</v>
      </c>
      <c r="AP13" s="44">
        <f t="shared" si="1"/>
        <v>0</v>
      </c>
      <c r="AQ13" s="44">
        <f t="shared" si="1"/>
        <v>0</v>
      </c>
      <c r="AR13" s="44">
        <f t="shared" si="1"/>
        <v>0</v>
      </c>
      <c r="AS13" s="44">
        <f t="shared" si="1"/>
        <v>0</v>
      </c>
      <c r="AT13" s="44">
        <f t="shared" si="1"/>
        <v>0</v>
      </c>
      <c r="AU13" s="44">
        <f t="shared" si="1"/>
        <v>0</v>
      </c>
      <c r="AV13" s="44">
        <f t="shared" si="1"/>
        <v>0</v>
      </c>
      <c r="AW13" s="44">
        <f t="shared" si="1"/>
        <v>0</v>
      </c>
      <c r="AX13" s="44">
        <f t="shared" si="1"/>
        <v>0</v>
      </c>
      <c r="AY13" s="44">
        <f t="shared" si="1"/>
        <v>0</v>
      </c>
      <c r="AZ13" s="44">
        <f t="shared" si="1"/>
        <v>0</v>
      </c>
      <c r="BA13" s="44">
        <f t="shared" si="1"/>
        <v>0</v>
      </c>
      <c r="BB13" s="44">
        <f t="shared" si="1"/>
        <v>0</v>
      </c>
      <c r="BC13" s="44">
        <f t="shared" si="1"/>
        <v>0</v>
      </c>
      <c r="BD13" s="44">
        <f t="shared" si="1"/>
        <v>0</v>
      </c>
      <c r="BE13" s="44">
        <f t="shared" si="1"/>
        <v>0</v>
      </c>
      <c r="BF13" s="44">
        <f t="shared" si="1"/>
        <v>0</v>
      </c>
      <c r="BG13" s="44">
        <f t="shared" si="1"/>
        <v>0</v>
      </c>
      <c r="BH13" s="44">
        <f t="shared" si="1"/>
        <v>0</v>
      </c>
      <c r="BI13" s="44">
        <f t="shared" si="1"/>
        <v>0</v>
      </c>
    </row>
    <row r="14" spans="1:61" ht="17.100000000000001" customHeight="1">
      <c r="A14" s="46" t="s">
        <v>192</v>
      </c>
      <c r="B14" s="46" t="s">
        <v>193</v>
      </c>
      <c r="C14" s="47">
        <v>2.6289799999999999</v>
      </c>
      <c r="D14" s="47"/>
      <c r="E14" s="47"/>
      <c r="F14" s="47"/>
      <c r="G14" s="47"/>
      <c r="H14" s="47"/>
      <c r="I14" s="47"/>
      <c r="J14" s="47"/>
      <c r="K14" s="47">
        <v>2.6289799999999999</v>
      </c>
      <c r="L14" s="47"/>
      <c r="M14" s="47"/>
      <c r="N14" s="47">
        <v>2.6289799999999999</v>
      </c>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row>
    <row r="15" spans="1:61" ht="17.100000000000001" customHeight="1">
      <c r="A15" s="45" t="s">
        <v>165</v>
      </c>
      <c r="B15" s="45" t="s">
        <v>237</v>
      </c>
      <c r="C15" s="44">
        <f>C16</f>
        <v>4.2064000000000004</v>
      </c>
      <c r="D15" s="44">
        <f>D16</f>
        <v>0</v>
      </c>
      <c r="E15" s="44"/>
      <c r="F15" s="44"/>
      <c r="G15" s="44"/>
      <c r="H15" s="44"/>
      <c r="I15" s="44"/>
      <c r="J15" s="44"/>
      <c r="K15" s="44">
        <f>SUM(K16,K21)</f>
        <v>4.2064000000000004</v>
      </c>
      <c r="L15" s="44">
        <f>L16</f>
        <v>4.2064000000000004</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v>0</v>
      </c>
      <c r="BD15" s="44">
        <v>0</v>
      </c>
      <c r="BE15" s="44">
        <v>0</v>
      </c>
      <c r="BF15" s="44">
        <v>0</v>
      </c>
      <c r="BG15" s="44">
        <v>0</v>
      </c>
      <c r="BH15" s="44">
        <v>0</v>
      </c>
      <c r="BI15" s="44"/>
    </row>
    <row r="16" spans="1:61" ht="17.100000000000001" customHeight="1">
      <c r="A16" s="46" t="s">
        <v>376</v>
      </c>
      <c r="B16" s="46" t="s">
        <v>377</v>
      </c>
      <c r="C16" s="44">
        <f t="shared" ref="C16:J16" si="2">C17</f>
        <v>4.2064000000000004</v>
      </c>
      <c r="D16" s="44">
        <f t="shared" si="2"/>
        <v>0</v>
      </c>
      <c r="E16" s="44">
        <f t="shared" si="2"/>
        <v>0</v>
      </c>
      <c r="F16" s="44">
        <f t="shared" si="2"/>
        <v>0</v>
      </c>
      <c r="G16" s="44">
        <f t="shared" si="2"/>
        <v>0</v>
      </c>
      <c r="H16" s="44">
        <f t="shared" si="2"/>
        <v>0</v>
      </c>
      <c r="I16" s="44">
        <f t="shared" si="2"/>
        <v>0</v>
      </c>
      <c r="J16" s="44">
        <f t="shared" si="2"/>
        <v>0</v>
      </c>
      <c r="K16" s="44">
        <f>SUM(K17,K22)</f>
        <v>4.2064000000000004</v>
      </c>
      <c r="L16" s="44">
        <f t="shared" ref="L16:BI16" si="3">L17</f>
        <v>4.2064000000000004</v>
      </c>
      <c r="M16" s="44">
        <f t="shared" si="3"/>
        <v>0</v>
      </c>
      <c r="N16" s="44">
        <f t="shared" si="3"/>
        <v>0</v>
      </c>
      <c r="O16" s="44">
        <f t="shared" si="3"/>
        <v>0</v>
      </c>
      <c r="P16" s="44">
        <f t="shared" si="3"/>
        <v>0</v>
      </c>
      <c r="Q16" s="44">
        <f t="shared" si="3"/>
        <v>0</v>
      </c>
      <c r="R16" s="44">
        <f t="shared" si="3"/>
        <v>0</v>
      </c>
      <c r="S16" s="44">
        <f t="shared" si="3"/>
        <v>0</v>
      </c>
      <c r="T16" s="44">
        <f t="shared" si="3"/>
        <v>0</v>
      </c>
      <c r="U16" s="44">
        <f t="shared" si="3"/>
        <v>0</v>
      </c>
      <c r="V16" s="44">
        <f t="shared" si="3"/>
        <v>0</v>
      </c>
      <c r="W16" s="44">
        <f t="shared" si="3"/>
        <v>0</v>
      </c>
      <c r="X16" s="44">
        <f t="shared" si="3"/>
        <v>0</v>
      </c>
      <c r="Y16" s="44">
        <f t="shared" si="3"/>
        <v>0</v>
      </c>
      <c r="Z16" s="44">
        <f t="shared" si="3"/>
        <v>0</v>
      </c>
      <c r="AA16" s="44">
        <f t="shared" si="3"/>
        <v>0</v>
      </c>
      <c r="AB16" s="44">
        <f t="shared" si="3"/>
        <v>0</v>
      </c>
      <c r="AC16" s="44">
        <f t="shared" si="3"/>
        <v>0</v>
      </c>
      <c r="AD16" s="44">
        <f t="shared" si="3"/>
        <v>0</v>
      </c>
      <c r="AE16" s="44">
        <f t="shared" si="3"/>
        <v>0</v>
      </c>
      <c r="AF16" s="44">
        <f t="shared" si="3"/>
        <v>0</v>
      </c>
      <c r="AG16" s="44">
        <f t="shared" si="3"/>
        <v>0</v>
      </c>
      <c r="AH16" s="44">
        <f t="shared" si="3"/>
        <v>0</v>
      </c>
      <c r="AI16" s="44">
        <f t="shared" si="3"/>
        <v>0</v>
      </c>
      <c r="AJ16" s="44">
        <f t="shared" si="3"/>
        <v>0</v>
      </c>
      <c r="AK16" s="44">
        <f t="shared" si="3"/>
        <v>0</v>
      </c>
      <c r="AL16" s="44">
        <f t="shared" si="3"/>
        <v>0</v>
      </c>
      <c r="AM16" s="44">
        <f t="shared" si="3"/>
        <v>0</v>
      </c>
      <c r="AN16" s="44">
        <f t="shared" si="3"/>
        <v>0</v>
      </c>
      <c r="AO16" s="44">
        <f t="shared" si="3"/>
        <v>0</v>
      </c>
      <c r="AP16" s="44">
        <f t="shared" si="3"/>
        <v>0</v>
      </c>
      <c r="AQ16" s="44">
        <f t="shared" si="3"/>
        <v>0</v>
      </c>
      <c r="AR16" s="44">
        <f t="shared" si="3"/>
        <v>0</v>
      </c>
      <c r="AS16" s="44">
        <f t="shared" si="3"/>
        <v>0</v>
      </c>
      <c r="AT16" s="44">
        <f t="shared" si="3"/>
        <v>0</v>
      </c>
      <c r="AU16" s="44">
        <f t="shared" si="3"/>
        <v>0</v>
      </c>
      <c r="AV16" s="44">
        <f t="shared" si="3"/>
        <v>0</v>
      </c>
      <c r="AW16" s="44">
        <f t="shared" si="3"/>
        <v>0</v>
      </c>
      <c r="AX16" s="44">
        <f t="shared" si="3"/>
        <v>0</v>
      </c>
      <c r="AY16" s="44">
        <f t="shared" si="3"/>
        <v>0</v>
      </c>
      <c r="AZ16" s="44">
        <f t="shared" si="3"/>
        <v>0</v>
      </c>
      <c r="BA16" s="44">
        <f t="shared" si="3"/>
        <v>0</v>
      </c>
      <c r="BB16" s="44">
        <f t="shared" si="3"/>
        <v>0</v>
      </c>
      <c r="BC16" s="44">
        <f t="shared" si="3"/>
        <v>0</v>
      </c>
      <c r="BD16" s="44">
        <f t="shared" si="3"/>
        <v>0</v>
      </c>
      <c r="BE16" s="44">
        <f t="shared" si="3"/>
        <v>0</v>
      </c>
      <c r="BF16" s="44">
        <f t="shared" si="3"/>
        <v>0</v>
      </c>
      <c r="BG16" s="44">
        <f t="shared" si="3"/>
        <v>0</v>
      </c>
      <c r="BH16" s="44">
        <f t="shared" si="3"/>
        <v>0</v>
      </c>
      <c r="BI16" s="44">
        <f t="shared" si="3"/>
        <v>0</v>
      </c>
    </row>
    <row r="17" spans="1:61" ht="17.100000000000001" customHeight="1">
      <c r="A17" s="46" t="s">
        <v>167</v>
      </c>
      <c r="B17" s="46" t="s">
        <v>168</v>
      </c>
      <c r="C17" s="47">
        <v>4.2064000000000004</v>
      </c>
      <c r="D17" s="47"/>
      <c r="E17" s="44">
        <f>E18</f>
        <v>0</v>
      </c>
      <c r="F17" s="47"/>
      <c r="G17" s="47"/>
      <c r="H17" s="47"/>
      <c r="I17" s="47"/>
      <c r="J17" s="47"/>
      <c r="K17" s="47">
        <v>4.2064000000000004</v>
      </c>
      <c r="L17" s="47">
        <v>4.2064000000000004</v>
      </c>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row>
  </sheetData>
  <mergeCells count="46">
    <mergeCell ref="A3:C3"/>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AT5:AT7"/>
    <mergeCell ref="AU5:AU7"/>
    <mergeCell ref="AV5:AV7"/>
    <mergeCell ref="P6:P7"/>
    <mergeCell ref="Q6:Q7"/>
    <mergeCell ref="R5:R7"/>
    <mergeCell ref="S5:S7"/>
    <mergeCell ref="T5:T7"/>
    <mergeCell ref="BG5:BG7"/>
    <mergeCell ref="BH5:BH7"/>
    <mergeCell ref="BI5:BI7"/>
    <mergeCell ref="U5:AQ6"/>
    <mergeCell ref="BB5:BB7"/>
    <mergeCell ref="BC5:BC7"/>
    <mergeCell ref="BD5:BD7"/>
    <mergeCell ref="BE5:BE7"/>
    <mergeCell ref="BF5:BF7"/>
    <mergeCell ref="AW5:AW7"/>
    <mergeCell ref="AX5:AX7"/>
    <mergeCell ref="AY5:AY7"/>
    <mergeCell ref="AZ5:AZ7"/>
    <mergeCell ref="BA5:BA7"/>
    <mergeCell ref="AR5:AR7"/>
    <mergeCell ref="AS5:AS7"/>
  </mergeCells>
  <phoneticPr fontId="18" type="noConversion"/>
  <pageMargins left="0.75" right="0.75" top="0.26944444444444399" bottom="0.26944444444444399"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138" zoomScaleNormal="138" workbookViewId="0">
      <selection activeCell="G8" sqref="G8"/>
    </sheetView>
  </sheetViews>
  <sheetFormatPr defaultColWidth="10" defaultRowHeight="13.5"/>
  <cols>
    <col min="1" max="1" width="4.375" style="75" customWidth="1"/>
    <col min="2" max="2" width="4.75" style="75" customWidth="1"/>
    <col min="3" max="3" width="5.375" style="75" customWidth="1"/>
    <col min="4" max="4" width="9.625" style="25" customWidth="1"/>
    <col min="5" max="5" width="21.25" style="25" customWidth="1"/>
    <col min="6" max="6" width="13.375" style="25" customWidth="1"/>
    <col min="7" max="7" width="12.5" style="25" customWidth="1"/>
    <col min="8" max="9" width="10.25" style="25" customWidth="1"/>
    <col min="10" max="10" width="9.125" style="25" customWidth="1"/>
    <col min="11" max="11" width="10.25" style="25" customWidth="1"/>
    <col min="12" max="12" width="12.5" style="25" customWidth="1"/>
    <col min="13" max="13" width="9.625" style="25" customWidth="1"/>
    <col min="14" max="14" width="9.875" style="25" customWidth="1"/>
    <col min="15" max="16" width="9.75" style="25" customWidth="1"/>
    <col min="17" max="16384" width="10" style="25"/>
  </cols>
  <sheetData>
    <row r="1" spans="1:14" ht="16.350000000000001" customHeight="1">
      <c r="A1" s="74"/>
      <c r="M1" s="113" t="s">
        <v>516</v>
      </c>
      <c r="N1" s="113"/>
    </row>
    <row r="2" spans="1:14" ht="44.85" customHeight="1">
      <c r="A2" s="114" t="s">
        <v>13</v>
      </c>
      <c r="B2" s="114"/>
      <c r="C2" s="114"/>
      <c r="D2" s="114"/>
      <c r="E2" s="114"/>
      <c r="F2" s="114"/>
      <c r="G2" s="114"/>
      <c r="H2" s="114"/>
      <c r="I2" s="114"/>
      <c r="J2" s="114"/>
      <c r="K2" s="114"/>
      <c r="L2" s="114"/>
      <c r="M2" s="114"/>
      <c r="N2" s="114"/>
    </row>
    <row r="3" spans="1:14" ht="22.35" customHeight="1">
      <c r="A3" s="109" t="str">
        <f>"部门"&amp;":"&amp;封面!E4&amp;封面!E5</f>
        <v>部门:405022益阳市赫山区新市渡镇卫生院</v>
      </c>
      <c r="B3" s="109"/>
      <c r="C3" s="109"/>
      <c r="D3" s="109"/>
      <c r="E3" s="109"/>
      <c r="F3" s="109"/>
      <c r="G3" s="109"/>
      <c r="H3" s="109"/>
      <c r="I3" s="109"/>
      <c r="J3" s="109"/>
      <c r="K3" s="109"/>
      <c r="L3" s="109"/>
      <c r="M3" s="110" t="s">
        <v>29</v>
      </c>
      <c r="N3" s="110"/>
    </row>
    <row r="4" spans="1:14" ht="42.2" customHeight="1">
      <c r="A4" s="119" t="s">
        <v>154</v>
      </c>
      <c r="B4" s="119"/>
      <c r="C4" s="119"/>
      <c r="D4" s="111" t="s">
        <v>195</v>
      </c>
      <c r="E4" s="111" t="s">
        <v>196</v>
      </c>
      <c r="F4" s="111" t="s">
        <v>213</v>
      </c>
      <c r="G4" s="111" t="s">
        <v>198</v>
      </c>
      <c r="H4" s="111"/>
      <c r="I4" s="111"/>
      <c r="J4" s="111"/>
      <c r="K4" s="111"/>
      <c r="L4" s="111" t="s">
        <v>202</v>
      </c>
      <c r="M4" s="111"/>
      <c r="N4" s="111"/>
    </row>
    <row r="5" spans="1:14" ht="39.6" customHeight="1">
      <c r="A5" s="76" t="s">
        <v>162</v>
      </c>
      <c r="B5" s="76" t="s">
        <v>163</v>
      </c>
      <c r="C5" s="76" t="s">
        <v>164</v>
      </c>
      <c r="D5" s="111"/>
      <c r="E5" s="111"/>
      <c r="F5" s="111"/>
      <c r="G5" s="29" t="s">
        <v>133</v>
      </c>
      <c r="H5" s="29" t="s">
        <v>378</v>
      </c>
      <c r="I5" s="29" t="s">
        <v>379</v>
      </c>
      <c r="J5" s="29" t="s">
        <v>315</v>
      </c>
      <c r="K5" s="29" t="s">
        <v>316</v>
      </c>
      <c r="L5" s="29" t="s">
        <v>133</v>
      </c>
      <c r="M5" s="29" t="s">
        <v>214</v>
      </c>
      <c r="N5" s="29" t="s">
        <v>380</v>
      </c>
    </row>
    <row r="6" spans="1:14" ht="22.9" customHeight="1">
      <c r="A6" s="77"/>
      <c r="B6" s="77"/>
      <c r="C6" s="77"/>
      <c r="D6" s="30"/>
      <c r="E6" s="30" t="s">
        <v>133</v>
      </c>
      <c r="F6" s="34">
        <f>'1收支总表'!H6</f>
        <v>36.281179999999999</v>
      </c>
      <c r="G6" s="34">
        <f>F6</f>
        <v>36.281179999999999</v>
      </c>
      <c r="H6" s="34">
        <v>0</v>
      </c>
      <c r="I6" s="34">
        <f>I7</f>
        <v>6.8353800000000007</v>
      </c>
      <c r="J6" s="34">
        <f>J8</f>
        <v>3.1547999999999998</v>
      </c>
      <c r="K6" s="34"/>
      <c r="L6" s="34"/>
      <c r="M6" s="34"/>
      <c r="N6" s="34"/>
    </row>
    <row r="7" spans="1:14" ht="22.9" customHeight="1">
      <c r="A7" s="77"/>
      <c r="B7" s="77"/>
      <c r="C7" s="77"/>
      <c r="D7" s="36" t="s">
        <v>151</v>
      </c>
      <c r="E7" s="36" t="s">
        <v>152</v>
      </c>
      <c r="F7" s="34">
        <f>F6</f>
        <v>36.281179999999999</v>
      </c>
      <c r="G7" s="34">
        <f>G6</f>
        <v>36.281179999999999</v>
      </c>
      <c r="H7" s="34">
        <f>H8</f>
        <v>0</v>
      </c>
      <c r="I7" s="34">
        <f>I8</f>
        <v>6.8353800000000007</v>
      </c>
      <c r="J7" s="34">
        <f>J8</f>
        <v>3.1547999999999998</v>
      </c>
      <c r="K7" s="34"/>
      <c r="L7" s="34"/>
      <c r="M7" s="34"/>
      <c r="N7" s="34"/>
    </row>
    <row r="8" spans="1:14" ht="22.9" customHeight="1">
      <c r="A8" s="77"/>
      <c r="B8" s="77"/>
      <c r="C8" s="77"/>
      <c r="D8" s="36">
        <f>封面!E4</f>
        <v>405022</v>
      </c>
      <c r="E8" s="36" t="str">
        <f>封面!E5</f>
        <v>益阳市赫山区新市渡镇卫生院</v>
      </c>
      <c r="F8" s="34">
        <f>F7</f>
        <v>36.281179999999999</v>
      </c>
      <c r="G8" s="34">
        <f>G7</f>
        <v>36.281179999999999</v>
      </c>
      <c r="H8" s="34">
        <f>H14</f>
        <v>0</v>
      </c>
      <c r="I8" s="34">
        <f>I11+I16</f>
        <v>6.8353800000000007</v>
      </c>
      <c r="J8" s="34">
        <f>J14</f>
        <v>3.1547999999999998</v>
      </c>
      <c r="K8" s="34"/>
      <c r="L8" s="34"/>
      <c r="M8" s="34"/>
      <c r="N8" s="34"/>
    </row>
    <row r="9" spans="1:14" ht="22.9" customHeight="1">
      <c r="A9" s="77" t="s">
        <v>508</v>
      </c>
      <c r="B9" s="77"/>
      <c r="C9" s="77"/>
      <c r="D9" s="36"/>
      <c r="E9" s="45" t="s">
        <v>237</v>
      </c>
      <c r="F9" s="39">
        <f t="shared" ref="F9:F10" si="0">G9</f>
        <v>4.2064000000000004</v>
      </c>
      <c r="G9" s="39">
        <f t="shared" ref="G9:G10" si="1">H9+I9+J9+K9</f>
        <v>4.2064000000000004</v>
      </c>
      <c r="H9" s="35"/>
      <c r="I9" s="35">
        <f>VLOOKUP(封面!$E$5,[1]一般预算拨款!$A$7:$I$32,8,0)</f>
        <v>4.2064000000000004</v>
      </c>
      <c r="J9" s="35"/>
      <c r="K9" s="34"/>
      <c r="L9" s="34"/>
      <c r="M9" s="34"/>
      <c r="N9" s="34"/>
    </row>
    <row r="10" spans="1:14" ht="22.9" customHeight="1">
      <c r="A10" s="77" t="s">
        <v>508</v>
      </c>
      <c r="B10" s="77" t="s">
        <v>509</v>
      </c>
      <c r="C10" s="77"/>
      <c r="D10" s="36"/>
      <c r="E10" s="46" t="s">
        <v>377</v>
      </c>
      <c r="F10" s="39">
        <f t="shared" si="0"/>
        <v>4.2064000000000004</v>
      </c>
      <c r="G10" s="39">
        <f t="shared" si="1"/>
        <v>4.2064000000000004</v>
      </c>
      <c r="H10" s="35"/>
      <c r="I10" s="35">
        <f>VLOOKUP(封面!$E$5,[1]一般预算拨款!$A$7:$I$32,8,0)</f>
        <v>4.2064000000000004</v>
      </c>
      <c r="J10" s="35"/>
      <c r="K10" s="34"/>
      <c r="L10" s="34"/>
      <c r="M10" s="34"/>
      <c r="N10" s="34"/>
    </row>
    <row r="11" spans="1:14" ht="22.9" customHeight="1">
      <c r="A11" s="78" t="s">
        <v>165</v>
      </c>
      <c r="B11" s="78" t="s">
        <v>166</v>
      </c>
      <c r="C11" s="78" t="s">
        <v>166</v>
      </c>
      <c r="D11" s="38">
        <v>405022</v>
      </c>
      <c r="E11" s="33" t="s">
        <v>168</v>
      </c>
      <c r="F11" s="39">
        <f>G11</f>
        <v>4.2064000000000004</v>
      </c>
      <c r="G11" s="39">
        <f>H11+I11+J11+K11</f>
        <v>4.2064000000000004</v>
      </c>
      <c r="H11" s="35"/>
      <c r="I11" s="35">
        <f>VLOOKUP(封面!$E$5,[1]一般预算拨款!$A$7:$I$32,8,0)</f>
        <v>4.2064000000000004</v>
      </c>
      <c r="J11" s="35"/>
      <c r="K11" s="35"/>
      <c r="L11" s="39"/>
      <c r="M11" s="35"/>
      <c r="N11" s="35"/>
    </row>
    <row r="12" spans="1:14" ht="22.9" customHeight="1">
      <c r="A12" s="78" t="s">
        <v>510</v>
      </c>
      <c r="B12" s="78"/>
      <c r="C12" s="78"/>
      <c r="D12" s="45"/>
      <c r="E12" s="45" t="s">
        <v>242</v>
      </c>
      <c r="F12" s="39">
        <f>F13+F15</f>
        <v>38.90898</v>
      </c>
      <c r="G12" s="39">
        <f t="shared" ref="G12:N12" si="2">G13+G15</f>
        <v>38.90898</v>
      </c>
      <c r="H12" s="39">
        <f t="shared" si="2"/>
        <v>0</v>
      </c>
      <c r="I12" s="39">
        <f t="shared" si="2"/>
        <v>2.6289799999999999</v>
      </c>
      <c r="J12" s="39">
        <f t="shared" si="2"/>
        <v>3.1547999999999998</v>
      </c>
      <c r="K12" s="39">
        <f t="shared" si="2"/>
        <v>0</v>
      </c>
      <c r="L12" s="39">
        <f t="shared" si="2"/>
        <v>0</v>
      </c>
      <c r="M12" s="39">
        <f t="shared" si="2"/>
        <v>0</v>
      </c>
      <c r="N12" s="39">
        <f t="shared" si="2"/>
        <v>0</v>
      </c>
    </row>
    <row r="13" spans="1:14" ht="22.9" customHeight="1">
      <c r="A13" s="78" t="s">
        <v>510</v>
      </c>
      <c r="B13" s="78" t="s">
        <v>511</v>
      </c>
      <c r="C13" s="78"/>
      <c r="D13" s="46"/>
      <c r="E13" s="46" t="s">
        <v>373</v>
      </c>
      <c r="F13" s="39">
        <v>36.28</v>
      </c>
      <c r="G13" s="39">
        <v>36.28</v>
      </c>
      <c r="H13" s="35">
        <v>0</v>
      </c>
      <c r="I13" s="35"/>
      <c r="J13" s="35">
        <f>VLOOKUP(封面!$E$5,[1]一般预算拨款!$A$7:$I$32,9,0)</f>
        <v>3.1547999999999998</v>
      </c>
      <c r="K13" s="35"/>
      <c r="L13" s="39"/>
      <c r="M13" s="35"/>
      <c r="N13" s="35"/>
    </row>
    <row r="14" spans="1:14" ht="22.9" customHeight="1">
      <c r="A14" s="78" t="s">
        <v>169</v>
      </c>
      <c r="B14" s="78" t="s">
        <v>170</v>
      </c>
      <c r="C14" s="78" t="s">
        <v>170</v>
      </c>
      <c r="D14" s="38">
        <v>405022</v>
      </c>
      <c r="E14" s="33" t="s">
        <v>172</v>
      </c>
      <c r="F14" s="39">
        <v>36.28</v>
      </c>
      <c r="G14" s="39">
        <v>36.28</v>
      </c>
      <c r="H14" s="35">
        <v>0</v>
      </c>
      <c r="I14" s="35"/>
      <c r="J14" s="35">
        <f>VLOOKUP(封面!$E$5,[1]一般预算拨款!$A$7:$I$32,9,0)</f>
        <v>3.1547999999999998</v>
      </c>
      <c r="K14" s="35"/>
      <c r="L14" s="39"/>
      <c r="M14" s="35"/>
      <c r="N14" s="35"/>
    </row>
    <row r="15" spans="1:14" ht="22.9" customHeight="1">
      <c r="A15" s="78" t="s">
        <v>510</v>
      </c>
      <c r="B15" s="78" t="s">
        <v>512</v>
      </c>
      <c r="C15" s="78"/>
      <c r="D15" s="38"/>
      <c r="E15" s="46" t="s">
        <v>375</v>
      </c>
      <c r="F15" s="39">
        <f t="shared" ref="F15" si="3">G15</f>
        <v>2.6289799999999999</v>
      </c>
      <c r="G15" s="39">
        <f t="shared" ref="G15" si="4">H15+I15+J15+K15</f>
        <v>2.6289799999999999</v>
      </c>
      <c r="H15" s="35"/>
      <c r="I15" s="35">
        <f>VLOOKUP(封面!$E$5,[1]一般预算拨款!$A$7:$I$32,7,0)</f>
        <v>2.6289799999999999</v>
      </c>
      <c r="J15" s="35"/>
      <c r="K15" s="35"/>
      <c r="L15" s="39"/>
      <c r="M15" s="35"/>
      <c r="N15" s="35"/>
    </row>
    <row r="16" spans="1:14" ht="22.9" customHeight="1">
      <c r="A16" s="78" t="s">
        <v>169</v>
      </c>
      <c r="B16" s="78" t="s">
        <v>191</v>
      </c>
      <c r="C16" s="78" t="s">
        <v>170</v>
      </c>
      <c r="D16" s="38">
        <v>405022</v>
      </c>
      <c r="E16" s="33" t="s">
        <v>193</v>
      </c>
      <c r="F16" s="39">
        <f t="shared" ref="F16" si="5">G16</f>
        <v>2.6289799999999999</v>
      </c>
      <c r="G16" s="39">
        <f t="shared" ref="G16" si="6">H16+I16+J16+K16</f>
        <v>2.6289799999999999</v>
      </c>
      <c r="H16" s="35"/>
      <c r="I16" s="35">
        <f>VLOOKUP(封面!$E$5,[1]一般预算拨款!$A$7:$I$32,7,0)</f>
        <v>2.6289799999999999</v>
      </c>
      <c r="J16" s="35"/>
      <c r="K16" s="35"/>
      <c r="L16" s="39"/>
      <c r="M16" s="35"/>
      <c r="N16" s="35"/>
    </row>
  </sheetData>
  <mergeCells count="10">
    <mergeCell ref="M1:N1"/>
    <mergeCell ref="A2:N2"/>
    <mergeCell ref="A3:L3"/>
    <mergeCell ref="M3:N3"/>
    <mergeCell ref="A4:C4"/>
    <mergeCell ref="G4:K4"/>
    <mergeCell ref="L4:N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zoomScale="120" zoomScaleNormal="120" workbookViewId="0">
      <selection activeCell="D8" sqref="D8:E8"/>
    </sheetView>
  </sheetViews>
  <sheetFormatPr defaultColWidth="10" defaultRowHeight="13.5"/>
  <cols>
    <col min="1" max="1" width="5" style="25" customWidth="1"/>
    <col min="2" max="2" width="5.125" style="25" customWidth="1"/>
    <col min="3" max="3" width="5.75" style="25" customWidth="1"/>
    <col min="4" max="4" width="8" style="25" customWidth="1"/>
    <col min="5" max="5" width="20.125" style="25" customWidth="1"/>
    <col min="6" max="6" width="5.375" style="25" customWidth="1"/>
    <col min="7" max="22" width="7.75" style="25" customWidth="1"/>
    <col min="23" max="24" width="9.75" style="25" customWidth="1"/>
    <col min="25" max="16384" width="10" style="25"/>
  </cols>
  <sheetData>
    <row r="1" spans="1:22" ht="16.350000000000001" customHeight="1">
      <c r="A1" s="26"/>
      <c r="U1" s="113" t="s">
        <v>517</v>
      </c>
      <c r="V1" s="113"/>
    </row>
    <row r="2" spans="1:22" ht="50.1" customHeight="1">
      <c r="A2" s="116" t="s">
        <v>14</v>
      </c>
      <c r="B2" s="116"/>
      <c r="C2" s="116"/>
      <c r="D2" s="116"/>
      <c r="E2" s="116"/>
      <c r="F2" s="116"/>
      <c r="G2" s="116"/>
      <c r="H2" s="116"/>
      <c r="I2" s="116"/>
      <c r="J2" s="116"/>
      <c r="K2" s="116"/>
      <c r="L2" s="116"/>
      <c r="M2" s="116"/>
      <c r="N2" s="116"/>
      <c r="O2" s="116"/>
      <c r="P2" s="116"/>
      <c r="Q2" s="116"/>
      <c r="R2" s="116"/>
      <c r="S2" s="116"/>
      <c r="T2" s="116"/>
      <c r="U2" s="116"/>
      <c r="V2" s="116"/>
    </row>
    <row r="3" spans="1:22" ht="24.2" customHeight="1">
      <c r="A3" s="109" t="str">
        <f>"部门"&amp;":"&amp;封面!E4&amp;封面!E5</f>
        <v>部门:405022益阳市赫山区新市渡镇卫生院</v>
      </c>
      <c r="B3" s="109"/>
      <c r="C3" s="109"/>
      <c r="D3" s="109"/>
      <c r="E3" s="109"/>
      <c r="F3" s="109"/>
      <c r="G3" s="109"/>
      <c r="H3" s="109"/>
      <c r="I3" s="109"/>
      <c r="J3" s="109"/>
      <c r="K3" s="109"/>
      <c r="L3" s="109"/>
      <c r="M3" s="109"/>
      <c r="N3" s="109"/>
      <c r="O3" s="109"/>
      <c r="P3" s="109"/>
      <c r="Q3" s="109"/>
      <c r="R3" s="109"/>
      <c r="S3" s="109"/>
      <c r="T3" s="109"/>
      <c r="U3" s="110" t="s">
        <v>29</v>
      </c>
      <c r="V3" s="110"/>
    </row>
    <row r="4" spans="1:22" ht="26.65" customHeight="1">
      <c r="A4" s="111" t="s">
        <v>154</v>
      </c>
      <c r="B4" s="111"/>
      <c r="C4" s="111"/>
      <c r="D4" s="111" t="s">
        <v>195</v>
      </c>
      <c r="E4" s="111" t="s">
        <v>196</v>
      </c>
      <c r="F4" s="120" t="s">
        <v>213</v>
      </c>
      <c r="G4" s="120" t="s">
        <v>381</v>
      </c>
      <c r="H4" s="120"/>
      <c r="I4" s="120"/>
      <c r="J4" s="120"/>
      <c r="K4" s="120"/>
      <c r="L4" s="120" t="s">
        <v>382</v>
      </c>
      <c r="M4" s="120"/>
      <c r="N4" s="120"/>
      <c r="O4" s="120"/>
      <c r="P4" s="120"/>
      <c r="Q4" s="120"/>
      <c r="R4" s="120" t="s">
        <v>315</v>
      </c>
      <c r="S4" s="111" t="s">
        <v>383</v>
      </c>
      <c r="T4" s="111"/>
      <c r="U4" s="111"/>
      <c r="V4" s="111"/>
    </row>
    <row r="5" spans="1:22" ht="56.1" customHeight="1">
      <c r="A5" s="29" t="s">
        <v>162</v>
      </c>
      <c r="B5" s="29" t="s">
        <v>163</v>
      </c>
      <c r="C5" s="29" t="s">
        <v>164</v>
      </c>
      <c r="D5" s="111"/>
      <c r="E5" s="111"/>
      <c r="F5" s="120"/>
      <c r="G5" s="79" t="s">
        <v>133</v>
      </c>
      <c r="H5" s="79" t="s">
        <v>338</v>
      </c>
      <c r="I5" s="79" t="s">
        <v>339</v>
      </c>
      <c r="J5" s="79" t="s">
        <v>341</v>
      </c>
      <c r="K5" s="79" t="s">
        <v>342</v>
      </c>
      <c r="L5" s="79" t="s">
        <v>133</v>
      </c>
      <c r="M5" s="79" t="s">
        <v>343</v>
      </c>
      <c r="N5" s="79" t="s">
        <v>344</v>
      </c>
      <c r="O5" s="79" t="s">
        <v>345</v>
      </c>
      <c r="P5" s="79" t="s">
        <v>346</v>
      </c>
      <c r="Q5" s="79" t="s">
        <v>348</v>
      </c>
      <c r="R5" s="120"/>
      <c r="S5" s="29" t="s">
        <v>133</v>
      </c>
      <c r="T5" s="29" t="s">
        <v>340</v>
      </c>
      <c r="U5" s="29" t="s">
        <v>347</v>
      </c>
      <c r="V5" s="29" t="s">
        <v>316</v>
      </c>
    </row>
    <row r="6" spans="1:22" ht="22.9" customHeight="1">
      <c r="A6" s="30"/>
      <c r="B6" s="30"/>
      <c r="C6" s="30"/>
      <c r="D6" s="30"/>
      <c r="E6" s="30" t="s">
        <v>133</v>
      </c>
      <c r="F6" s="80">
        <f>'1收支总表'!F7</f>
        <v>36.281179999999999</v>
      </c>
      <c r="G6" s="80">
        <v>26.29</v>
      </c>
      <c r="H6" s="80">
        <f t="shared" ref="H6:H7" si="0">H7</f>
        <v>26.291</v>
      </c>
      <c r="I6" s="80">
        <v>0</v>
      </c>
      <c r="J6" s="80">
        <v>0</v>
      </c>
      <c r="K6" s="80"/>
      <c r="L6" s="80">
        <f>M6+O6</f>
        <v>6.8353800000000007</v>
      </c>
      <c r="M6" s="80">
        <f>M7</f>
        <v>4.2064000000000004</v>
      </c>
      <c r="N6" s="80"/>
      <c r="O6" s="80">
        <f>O7</f>
        <v>2.6289799999999999</v>
      </c>
      <c r="P6" s="80"/>
      <c r="Q6" s="80"/>
      <c r="R6" s="80">
        <f>R7</f>
        <v>3.1547999999999998</v>
      </c>
      <c r="S6" s="31"/>
      <c r="T6" s="31"/>
      <c r="U6" s="31"/>
      <c r="V6" s="31"/>
    </row>
    <row r="7" spans="1:22" ht="22.9" customHeight="1">
      <c r="A7" s="30"/>
      <c r="B7" s="30"/>
      <c r="C7" s="30"/>
      <c r="D7" s="36" t="s">
        <v>151</v>
      </c>
      <c r="E7" s="36" t="s">
        <v>152</v>
      </c>
      <c r="F7" s="80">
        <f>F6</f>
        <v>36.281179999999999</v>
      </c>
      <c r="G7" s="80">
        <v>26.29</v>
      </c>
      <c r="H7" s="80">
        <f t="shared" si="0"/>
        <v>26.291</v>
      </c>
      <c r="I7" s="80">
        <v>0</v>
      </c>
      <c r="J7" s="80">
        <v>0</v>
      </c>
      <c r="K7" s="80"/>
      <c r="L7" s="80">
        <f t="shared" ref="L7:L16" si="1">M7+O7</f>
        <v>6.8353800000000007</v>
      </c>
      <c r="M7" s="80">
        <f>M8</f>
        <v>4.2064000000000004</v>
      </c>
      <c r="N7" s="80"/>
      <c r="O7" s="80">
        <f>O8</f>
        <v>2.6289799999999999</v>
      </c>
      <c r="P7" s="80"/>
      <c r="Q7" s="80"/>
      <c r="R7" s="80">
        <f>R8</f>
        <v>3.1547999999999998</v>
      </c>
      <c r="S7" s="31"/>
      <c r="T7" s="31"/>
      <c r="U7" s="31"/>
      <c r="V7" s="31"/>
    </row>
    <row r="8" spans="1:22" ht="22.9" customHeight="1">
      <c r="A8" s="30"/>
      <c r="B8" s="30"/>
      <c r="C8" s="30"/>
      <c r="D8" s="36">
        <f>封面!E4</f>
        <v>405022</v>
      </c>
      <c r="E8" s="36" t="str">
        <f>封面!E5</f>
        <v>益阳市赫山区新市渡镇卫生院</v>
      </c>
      <c r="F8" s="80">
        <f>F7</f>
        <v>36.281179999999999</v>
      </c>
      <c r="G8" s="80">
        <v>26.29</v>
      </c>
      <c r="H8" s="80">
        <f t="shared" ref="H8" si="2">H14</f>
        <v>26.291</v>
      </c>
      <c r="I8" s="80">
        <v>0</v>
      </c>
      <c r="J8" s="80">
        <v>0</v>
      </c>
      <c r="K8" s="80"/>
      <c r="L8" s="80">
        <f t="shared" si="1"/>
        <v>6.8353800000000007</v>
      </c>
      <c r="M8" s="80">
        <f>M11+M14+M16</f>
        <v>4.2064000000000004</v>
      </c>
      <c r="N8" s="80"/>
      <c r="O8" s="80">
        <f>O11+O14+O16</f>
        <v>2.6289799999999999</v>
      </c>
      <c r="P8" s="80"/>
      <c r="Q8" s="80"/>
      <c r="R8" s="80">
        <f>R11+R14+R16</f>
        <v>3.1547999999999998</v>
      </c>
      <c r="S8" s="31"/>
      <c r="T8" s="31"/>
      <c r="U8" s="31"/>
      <c r="V8" s="31"/>
    </row>
    <row r="9" spans="1:22" ht="22.9" customHeight="1">
      <c r="A9" s="77" t="s">
        <v>508</v>
      </c>
      <c r="B9" s="77"/>
      <c r="C9" s="77"/>
      <c r="D9" s="36"/>
      <c r="E9" s="45" t="s">
        <v>237</v>
      </c>
      <c r="F9" s="81">
        <f t="shared" ref="F9:F10" si="3">G9+L9+R9</f>
        <v>4.2064000000000004</v>
      </c>
      <c r="G9" s="82"/>
      <c r="H9" s="82"/>
      <c r="I9" s="82"/>
      <c r="J9" s="82"/>
      <c r="K9" s="82"/>
      <c r="L9" s="80">
        <f t="shared" ref="L9:L10" si="4">M9+O9</f>
        <v>4.2064000000000004</v>
      </c>
      <c r="M9" s="82">
        <f>'10工资福利(政府预算)'!I9</f>
        <v>4.2064000000000004</v>
      </c>
      <c r="N9" s="80"/>
      <c r="O9" s="80"/>
      <c r="P9" s="80"/>
      <c r="Q9" s="80"/>
      <c r="R9" s="80"/>
      <c r="S9" s="31"/>
      <c r="T9" s="31"/>
      <c r="U9" s="31"/>
      <c r="V9" s="31"/>
    </row>
    <row r="10" spans="1:22" ht="22.9" customHeight="1">
      <c r="A10" s="77" t="s">
        <v>508</v>
      </c>
      <c r="B10" s="77" t="s">
        <v>509</v>
      </c>
      <c r="C10" s="77"/>
      <c r="D10" s="36"/>
      <c r="E10" s="46" t="s">
        <v>377</v>
      </c>
      <c r="F10" s="81">
        <f t="shared" si="3"/>
        <v>4.2064000000000004</v>
      </c>
      <c r="G10" s="82"/>
      <c r="H10" s="82"/>
      <c r="I10" s="82"/>
      <c r="J10" s="82"/>
      <c r="K10" s="82"/>
      <c r="L10" s="80">
        <f t="shared" si="4"/>
        <v>4.2064000000000004</v>
      </c>
      <c r="M10" s="82">
        <f>'10工资福利(政府预算)'!I10</f>
        <v>4.2064000000000004</v>
      </c>
      <c r="N10" s="80"/>
      <c r="O10" s="80"/>
      <c r="P10" s="80"/>
      <c r="Q10" s="80"/>
      <c r="R10" s="80"/>
      <c r="S10" s="31"/>
      <c r="T10" s="31"/>
      <c r="U10" s="31"/>
      <c r="V10" s="31"/>
    </row>
    <row r="11" spans="1:22" ht="22.9" customHeight="1">
      <c r="A11" s="78" t="s">
        <v>165</v>
      </c>
      <c r="B11" s="78" t="s">
        <v>166</v>
      </c>
      <c r="C11" s="78" t="s">
        <v>166</v>
      </c>
      <c r="D11" s="38">
        <v>405022</v>
      </c>
      <c r="E11" s="33" t="s">
        <v>168</v>
      </c>
      <c r="F11" s="81">
        <f>G11+L11+R11</f>
        <v>4.2064000000000004</v>
      </c>
      <c r="G11" s="82"/>
      <c r="H11" s="82"/>
      <c r="I11" s="82"/>
      <c r="J11" s="82"/>
      <c r="K11" s="82"/>
      <c r="L11" s="80">
        <f t="shared" si="1"/>
        <v>4.2064000000000004</v>
      </c>
      <c r="M11" s="82">
        <f>'10工资福利(政府预算)'!I11</f>
        <v>4.2064000000000004</v>
      </c>
      <c r="N11" s="82"/>
      <c r="O11" s="82"/>
      <c r="P11" s="82"/>
      <c r="Q11" s="82"/>
      <c r="R11" s="82"/>
      <c r="S11" s="39"/>
      <c r="T11" s="35"/>
      <c r="U11" s="35"/>
      <c r="V11" s="35"/>
    </row>
    <row r="12" spans="1:22" ht="22.9" customHeight="1">
      <c r="A12" s="78" t="s">
        <v>510</v>
      </c>
      <c r="B12" s="78"/>
      <c r="C12" s="78"/>
      <c r="D12" s="45"/>
      <c r="E12" s="45" t="s">
        <v>242</v>
      </c>
      <c r="F12" s="81">
        <f>F13+F15</f>
        <v>38.90898</v>
      </c>
      <c r="G12" s="81">
        <f t="shared" ref="G12:R12" si="5">G13+G15</f>
        <v>26.29</v>
      </c>
      <c r="H12" s="81">
        <f t="shared" si="5"/>
        <v>26.291</v>
      </c>
      <c r="I12" s="81">
        <f t="shared" si="5"/>
        <v>0</v>
      </c>
      <c r="J12" s="81">
        <f t="shared" si="5"/>
        <v>0</v>
      </c>
      <c r="K12" s="81">
        <f t="shared" si="5"/>
        <v>0</v>
      </c>
      <c r="L12" s="81">
        <f t="shared" si="5"/>
        <v>2.6289799999999999</v>
      </c>
      <c r="M12" s="81">
        <f t="shared" si="5"/>
        <v>0</v>
      </c>
      <c r="N12" s="81">
        <f t="shared" si="5"/>
        <v>0</v>
      </c>
      <c r="O12" s="81">
        <f t="shared" si="5"/>
        <v>2.6289799999999999</v>
      </c>
      <c r="P12" s="81">
        <f t="shared" si="5"/>
        <v>0</v>
      </c>
      <c r="Q12" s="81">
        <f t="shared" si="5"/>
        <v>0</v>
      </c>
      <c r="R12" s="81">
        <f t="shared" si="5"/>
        <v>0</v>
      </c>
      <c r="S12" s="39"/>
      <c r="T12" s="35"/>
      <c r="U12" s="35"/>
      <c r="V12" s="35"/>
    </row>
    <row r="13" spans="1:22" ht="22.9" customHeight="1">
      <c r="A13" s="78" t="s">
        <v>510</v>
      </c>
      <c r="B13" s="78" t="s">
        <v>511</v>
      </c>
      <c r="C13" s="78"/>
      <c r="D13" s="46"/>
      <c r="E13" s="46" t="s">
        <v>373</v>
      </c>
      <c r="F13" s="81">
        <v>36.28</v>
      </c>
      <c r="G13" s="80">
        <v>26.29</v>
      </c>
      <c r="H13" s="82">
        <f>VLOOKUP(封面!$E$5,[1]一般预算拨款!$A$7:$I$32,3,0)</f>
        <v>26.291</v>
      </c>
      <c r="I13" s="82">
        <v>0</v>
      </c>
      <c r="J13" s="82">
        <v>0</v>
      </c>
      <c r="K13" s="82"/>
      <c r="L13" s="80"/>
      <c r="M13" s="82"/>
      <c r="N13" s="82"/>
      <c r="O13" s="82"/>
      <c r="P13" s="82"/>
      <c r="Q13" s="82"/>
      <c r="R13" s="82"/>
      <c r="S13" s="39"/>
      <c r="T13" s="35"/>
      <c r="U13" s="35"/>
      <c r="V13" s="35"/>
    </row>
    <row r="14" spans="1:22" ht="22.9" customHeight="1">
      <c r="A14" s="78" t="s">
        <v>169</v>
      </c>
      <c r="B14" s="78" t="s">
        <v>170</v>
      </c>
      <c r="C14" s="78" t="s">
        <v>170</v>
      </c>
      <c r="D14" s="38">
        <v>405022</v>
      </c>
      <c r="E14" s="33" t="s">
        <v>172</v>
      </c>
      <c r="F14" s="81">
        <v>36.28</v>
      </c>
      <c r="G14" s="80">
        <v>26.29</v>
      </c>
      <c r="H14" s="82">
        <f>VLOOKUP(封面!$E$5,[1]一般预算拨款!$A$7:$I$32,3,0)</f>
        <v>26.291</v>
      </c>
      <c r="I14" s="82">
        <v>0</v>
      </c>
      <c r="J14" s="82">
        <v>0</v>
      </c>
      <c r="K14" s="82"/>
      <c r="L14" s="81"/>
      <c r="M14" s="82"/>
      <c r="N14" s="82"/>
      <c r="O14" s="82"/>
      <c r="P14" s="82"/>
      <c r="Q14" s="82"/>
      <c r="R14" s="82">
        <f>'10工资福利(政府预算)'!J14</f>
        <v>3.1547999999999998</v>
      </c>
      <c r="S14" s="39"/>
      <c r="T14" s="35"/>
      <c r="U14" s="35"/>
      <c r="V14" s="35"/>
    </row>
    <row r="15" spans="1:22" ht="22.9" customHeight="1">
      <c r="A15" s="78" t="s">
        <v>510</v>
      </c>
      <c r="B15" s="78" t="s">
        <v>512</v>
      </c>
      <c r="C15" s="78"/>
      <c r="D15" s="38"/>
      <c r="E15" s="46" t="s">
        <v>375</v>
      </c>
      <c r="F15" s="81">
        <f t="shared" ref="F15" si="6">G15+L15+R15</f>
        <v>2.6289799999999999</v>
      </c>
      <c r="G15" s="82"/>
      <c r="H15" s="82"/>
      <c r="I15" s="82"/>
      <c r="J15" s="82"/>
      <c r="K15" s="82"/>
      <c r="L15" s="80">
        <f t="shared" ref="L15" si="7">M15+O15</f>
        <v>2.6289799999999999</v>
      </c>
      <c r="M15" s="82"/>
      <c r="N15" s="82"/>
      <c r="O15" s="82">
        <f>'10工资福利(政府预算)'!I15</f>
        <v>2.6289799999999999</v>
      </c>
      <c r="P15" s="82"/>
      <c r="Q15" s="82"/>
      <c r="R15" s="82"/>
      <c r="S15" s="39"/>
      <c r="T15" s="35"/>
      <c r="U15" s="35"/>
      <c r="V15" s="35"/>
    </row>
    <row r="16" spans="1:22" ht="22.9" customHeight="1">
      <c r="A16" s="78" t="s">
        <v>169</v>
      </c>
      <c r="B16" s="78" t="s">
        <v>191</v>
      </c>
      <c r="C16" s="78" t="s">
        <v>170</v>
      </c>
      <c r="D16" s="38">
        <v>405022</v>
      </c>
      <c r="E16" s="33" t="s">
        <v>193</v>
      </c>
      <c r="F16" s="81">
        <f t="shared" ref="F16" si="8">G16+L16+R16</f>
        <v>2.6289799999999999</v>
      </c>
      <c r="G16" s="82"/>
      <c r="H16" s="82"/>
      <c r="I16" s="82"/>
      <c r="J16" s="82"/>
      <c r="K16" s="82"/>
      <c r="L16" s="80">
        <f t="shared" si="1"/>
        <v>2.6289799999999999</v>
      </c>
      <c r="M16" s="82"/>
      <c r="N16" s="82"/>
      <c r="O16" s="82">
        <f>'10工资福利(政府预算)'!I16</f>
        <v>2.6289799999999999</v>
      </c>
      <c r="P16" s="82"/>
      <c r="Q16" s="82"/>
      <c r="R16" s="82"/>
      <c r="S16" s="39"/>
      <c r="T16" s="35"/>
      <c r="U16" s="35"/>
      <c r="V16" s="35"/>
    </row>
  </sheetData>
  <mergeCells count="12">
    <mergeCell ref="U1:V1"/>
    <mergeCell ref="A2:V2"/>
    <mergeCell ref="A3:T3"/>
    <mergeCell ref="U3:V3"/>
    <mergeCell ref="A4:C4"/>
    <mergeCell ref="G4:K4"/>
    <mergeCell ref="L4:Q4"/>
    <mergeCell ref="S4:V4"/>
    <mergeCell ref="D4:D5"/>
    <mergeCell ref="E4:E5"/>
    <mergeCell ref="F4:F5"/>
    <mergeCell ref="R4:R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156" zoomScaleNormal="156" workbookViewId="0">
      <selection activeCell="A9" sqref="A9:E10"/>
    </sheetView>
  </sheetViews>
  <sheetFormatPr defaultColWidth="10" defaultRowHeight="13.5"/>
  <cols>
    <col min="1" max="1" width="4.75" style="25" customWidth="1"/>
    <col min="2" max="2" width="5.875" style="25" customWidth="1"/>
    <col min="3" max="3" width="7.625" style="25" customWidth="1"/>
    <col min="4" max="4" width="12.5" style="25" customWidth="1"/>
    <col min="5" max="5" width="29.875" style="25" customWidth="1"/>
    <col min="6" max="6" width="16.375" style="25" customWidth="1"/>
    <col min="7" max="7" width="13.375" style="25" customWidth="1"/>
    <col min="8" max="8" width="11.125" style="25" customWidth="1"/>
    <col min="9" max="9" width="12.125" style="25" customWidth="1"/>
    <col min="10" max="10" width="12" style="25" customWidth="1"/>
    <col min="11" max="11" width="11.5" style="25" customWidth="1"/>
    <col min="12" max="13" width="9.75" style="25" customWidth="1"/>
    <col min="14" max="16384" width="10" style="25"/>
  </cols>
  <sheetData>
    <row r="1" spans="1:13" ht="16.350000000000001" customHeight="1">
      <c r="A1" s="26"/>
      <c r="K1" s="27" t="s">
        <v>518</v>
      </c>
    </row>
    <row r="2" spans="1:13" ht="46.5" customHeight="1">
      <c r="A2" s="114" t="s">
        <v>15</v>
      </c>
      <c r="B2" s="114"/>
      <c r="C2" s="114"/>
      <c r="D2" s="114"/>
      <c r="E2" s="114"/>
      <c r="F2" s="114"/>
      <c r="G2" s="114"/>
      <c r="H2" s="114"/>
      <c r="I2" s="114"/>
      <c r="J2" s="114"/>
      <c r="K2" s="114"/>
    </row>
    <row r="3" spans="1:13" ht="18.2" customHeight="1">
      <c r="A3" s="109" t="str">
        <f>"部门"&amp;":"&amp;封面!E4&amp;封面!E5</f>
        <v>部门:405022益阳市赫山区新市渡镇卫生院</v>
      </c>
      <c r="B3" s="109"/>
      <c r="C3" s="109"/>
      <c r="D3" s="109"/>
      <c r="E3" s="109"/>
      <c r="F3" s="109"/>
      <c r="G3" s="109"/>
      <c r="H3" s="109"/>
      <c r="I3" s="109"/>
      <c r="J3" s="110" t="s">
        <v>29</v>
      </c>
      <c r="K3" s="110"/>
    </row>
    <row r="4" spans="1:13" ht="23.25" customHeight="1">
      <c r="A4" s="111" t="s">
        <v>154</v>
      </c>
      <c r="B4" s="111"/>
      <c r="C4" s="111"/>
      <c r="D4" s="111" t="s">
        <v>195</v>
      </c>
      <c r="E4" s="111" t="s">
        <v>196</v>
      </c>
      <c r="F4" s="111" t="s">
        <v>309</v>
      </c>
      <c r="G4" s="111" t="s">
        <v>384</v>
      </c>
      <c r="H4" s="111" t="s">
        <v>332</v>
      </c>
      <c r="I4" s="111" t="s">
        <v>334</v>
      </c>
      <c r="J4" s="111" t="s">
        <v>385</v>
      </c>
      <c r="K4" s="111" t="s">
        <v>336</v>
      </c>
    </row>
    <row r="5" spans="1:13" ht="23.25" customHeight="1">
      <c r="A5" s="29" t="s">
        <v>162</v>
      </c>
      <c r="B5" s="29" t="s">
        <v>163</v>
      </c>
      <c r="C5" s="29" t="s">
        <v>164</v>
      </c>
      <c r="D5" s="111"/>
      <c r="E5" s="111"/>
      <c r="F5" s="111"/>
      <c r="G5" s="111"/>
      <c r="H5" s="111"/>
      <c r="I5" s="111"/>
      <c r="J5" s="111"/>
      <c r="K5" s="111"/>
    </row>
    <row r="6" spans="1:13" ht="22.9" customHeight="1">
      <c r="A6" s="30"/>
      <c r="B6" s="30"/>
      <c r="C6" s="30"/>
      <c r="D6" s="30"/>
      <c r="E6" s="30" t="s">
        <v>133</v>
      </c>
      <c r="F6" s="31"/>
      <c r="G6" s="31"/>
      <c r="H6" s="31"/>
      <c r="I6" s="31"/>
      <c r="J6" s="31"/>
      <c r="K6" s="31"/>
    </row>
    <row r="7" spans="1:13" customFormat="1" ht="22.9" customHeight="1">
      <c r="A7" s="12"/>
      <c r="B7" s="12"/>
      <c r="C7" s="12"/>
      <c r="D7" s="19" t="s">
        <v>151</v>
      </c>
      <c r="E7" s="19" t="s">
        <v>152</v>
      </c>
      <c r="F7" s="80"/>
      <c r="G7" s="80"/>
      <c r="H7" s="80"/>
      <c r="I7" s="80"/>
      <c r="J7" s="80"/>
      <c r="K7" s="80"/>
      <c r="L7" s="98"/>
      <c r="M7" s="98"/>
    </row>
    <row r="8" spans="1:13" customFormat="1" ht="22.9" customHeight="1">
      <c r="A8" s="12"/>
      <c r="B8" s="12"/>
      <c r="C8" s="12"/>
      <c r="D8" s="36">
        <f>封面!E4</f>
        <v>405022</v>
      </c>
      <c r="E8" s="36" t="str">
        <f>封面!E5</f>
        <v>益阳市赫山区新市渡镇卫生院</v>
      </c>
      <c r="F8" s="80"/>
      <c r="G8" s="80"/>
      <c r="H8" s="80"/>
      <c r="I8" s="80"/>
      <c r="J8" s="80"/>
      <c r="K8" s="80"/>
      <c r="L8" s="98"/>
      <c r="M8" s="98"/>
    </row>
    <row r="9" spans="1:13" customFormat="1" ht="22.9" customHeight="1">
      <c r="A9" s="22" t="s">
        <v>169</v>
      </c>
      <c r="B9" s="22"/>
      <c r="C9" s="22"/>
      <c r="D9" s="16"/>
      <c r="E9" s="45" t="s">
        <v>242</v>
      </c>
      <c r="F9" s="80"/>
      <c r="G9" s="80"/>
      <c r="H9" s="80"/>
      <c r="I9" s="80"/>
      <c r="J9" s="80"/>
      <c r="K9" s="80"/>
      <c r="L9" s="98"/>
      <c r="M9" s="98"/>
    </row>
    <row r="10" spans="1:13" customFormat="1" ht="22.9" customHeight="1">
      <c r="A10" s="22" t="s">
        <v>169</v>
      </c>
      <c r="B10" s="22" t="s">
        <v>170</v>
      </c>
      <c r="C10" s="22"/>
      <c r="D10" s="16"/>
      <c r="E10" s="46" t="s">
        <v>373</v>
      </c>
      <c r="F10" s="80"/>
      <c r="G10" s="80"/>
      <c r="H10" s="80"/>
      <c r="I10" s="80"/>
      <c r="J10" s="80"/>
      <c r="K10" s="80"/>
      <c r="L10" s="98"/>
      <c r="M10" s="98"/>
    </row>
    <row r="11" spans="1:13" customFormat="1" ht="22.9" customHeight="1">
      <c r="A11" s="22" t="s">
        <v>169</v>
      </c>
      <c r="B11" s="22" t="s">
        <v>170</v>
      </c>
      <c r="C11" s="22" t="s">
        <v>170</v>
      </c>
      <c r="D11" s="16">
        <f>D8</f>
        <v>405022</v>
      </c>
      <c r="E11" s="18" t="s">
        <v>172</v>
      </c>
      <c r="F11" s="81"/>
      <c r="G11" s="82"/>
      <c r="H11" s="82"/>
      <c r="I11" s="82"/>
      <c r="J11" s="82"/>
      <c r="K11" s="82"/>
      <c r="L11" s="98"/>
      <c r="M11" s="98"/>
    </row>
    <row r="13" spans="1:13">
      <c r="A13" s="121" t="s">
        <v>531</v>
      </c>
      <c r="B13" s="122"/>
      <c r="C13" s="122"/>
      <c r="D13" s="122"/>
      <c r="E13" s="122"/>
      <c r="F13" s="122"/>
    </row>
  </sheetData>
  <mergeCells count="13">
    <mergeCell ref="A13:F13"/>
    <mergeCell ref="A2:K2"/>
    <mergeCell ref="A3:I3"/>
    <mergeCell ref="J3:K3"/>
    <mergeCell ref="A4:C4"/>
    <mergeCell ref="D4:D5"/>
    <mergeCell ref="E4:E5"/>
    <mergeCell ref="F4:F5"/>
    <mergeCell ref="G4:G5"/>
    <mergeCell ref="H4:H5"/>
    <mergeCell ref="I4:I5"/>
    <mergeCell ref="J4:J5"/>
    <mergeCell ref="K4:K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143" zoomScaleNormal="143" workbookViewId="0">
      <selection activeCell="A13" sqref="A13:F13"/>
    </sheetView>
  </sheetViews>
  <sheetFormatPr defaultColWidth="10" defaultRowHeight="13.5"/>
  <cols>
    <col min="1" max="1" width="4.75" style="25" customWidth="1"/>
    <col min="2" max="2" width="5.375" style="25" customWidth="1"/>
    <col min="3" max="3" width="6" style="25" customWidth="1"/>
    <col min="4" max="4" width="9.75" style="25" customWidth="1"/>
    <col min="5" max="5" width="20.125" style="25" customWidth="1"/>
    <col min="6" max="17" width="7.75" style="25" customWidth="1"/>
    <col min="18" max="18" width="8.5" style="25" customWidth="1"/>
    <col min="19" max="20" width="9.75" style="25" customWidth="1"/>
    <col min="21" max="16384" width="10" style="25"/>
  </cols>
  <sheetData>
    <row r="1" spans="1:18" ht="16.350000000000001" customHeight="1">
      <c r="A1" s="26"/>
      <c r="Q1" s="113" t="s">
        <v>519</v>
      </c>
      <c r="R1" s="113"/>
    </row>
    <row r="2" spans="1:18" ht="40.5" customHeight="1">
      <c r="A2" s="114" t="s">
        <v>16</v>
      </c>
      <c r="B2" s="114"/>
      <c r="C2" s="114"/>
      <c r="D2" s="114"/>
      <c r="E2" s="114"/>
      <c r="F2" s="114"/>
      <c r="G2" s="114"/>
      <c r="H2" s="114"/>
      <c r="I2" s="114"/>
      <c r="J2" s="114"/>
      <c r="K2" s="114"/>
      <c r="L2" s="114"/>
      <c r="M2" s="114"/>
      <c r="N2" s="114"/>
      <c r="O2" s="114"/>
      <c r="P2" s="114"/>
      <c r="Q2" s="114"/>
      <c r="R2" s="114"/>
    </row>
    <row r="3" spans="1:18" ht="24.2" customHeight="1">
      <c r="A3" s="109" t="str">
        <f>"部门"&amp;":"&amp;封面!E4&amp;封面!E5</f>
        <v>部门:405022益阳市赫山区新市渡镇卫生院</v>
      </c>
      <c r="B3" s="109"/>
      <c r="C3" s="109"/>
      <c r="D3" s="109"/>
      <c r="E3" s="109"/>
      <c r="F3" s="109"/>
      <c r="G3" s="109"/>
      <c r="H3" s="109"/>
      <c r="I3" s="109"/>
      <c r="J3" s="109"/>
      <c r="K3" s="109"/>
      <c r="L3" s="109"/>
      <c r="M3" s="109"/>
      <c r="N3" s="109"/>
      <c r="O3" s="109"/>
      <c r="P3" s="109"/>
      <c r="Q3" s="110" t="s">
        <v>29</v>
      </c>
      <c r="R3" s="110"/>
    </row>
    <row r="4" spans="1:18" ht="24.2" customHeight="1">
      <c r="A4" s="111" t="s">
        <v>154</v>
      </c>
      <c r="B4" s="111"/>
      <c r="C4" s="111"/>
      <c r="D4" s="111" t="s">
        <v>195</v>
      </c>
      <c r="E4" s="111" t="s">
        <v>196</v>
      </c>
      <c r="F4" s="111" t="s">
        <v>309</v>
      </c>
      <c r="G4" s="111" t="s">
        <v>325</v>
      </c>
      <c r="H4" s="111" t="s">
        <v>326</v>
      </c>
      <c r="I4" s="111" t="s">
        <v>327</v>
      </c>
      <c r="J4" s="111" t="s">
        <v>328</v>
      </c>
      <c r="K4" s="111" t="s">
        <v>329</v>
      </c>
      <c r="L4" s="111" t="s">
        <v>330</v>
      </c>
      <c r="M4" s="111" t="s">
        <v>331</v>
      </c>
      <c r="N4" s="111" t="s">
        <v>332</v>
      </c>
      <c r="O4" s="111" t="s">
        <v>333</v>
      </c>
      <c r="P4" s="111" t="s">
        <v>335</v>
      </c>
      <c r="Q4" s="111" t="s">
        <v>334</v>
      </c>
      <c r="R4" s="111" t="s">
        <v>336</v>
      </c>
    </row>
    <row r="5" spans="1:18" ht="21.6" customHeight="1">
      <c r="A5" s="29" t="s">
        <v>162</v>
      </c>
      <c r="B5" s="29" t="s">
        <v>163</v>
      </c>
      <c r="C5" s="29" t="s">
        <v>164</v>
      </c>
      <c r="D5" s="111"/>
      <c r="E5" s="111"/>
      <c r="F5" s="111"/>
      <c r="G5" s="111"/>
      <c r="H5" s="111"/>
      <c r="I5" s="111"/>
      <c r="J5" s="111"/>
      <c r="K5" s="111"/>
      <c r="L5" s="111"/>
      <c r="M5" s="111"/>
      <c r="N5" s="111"/>
      <c r="O5" s="111"/>
      <c r="P5" s="111"/>
      <c r="Q5" s="111"/>
      <c r="R5" s="111"/>
    </row>
    <row r="6" spans="1:18" ht="22.9" customHeight="1">
      <c r="A6" s="30"/>
      <c r="B6" s="30"/>
      <c r="C6" s="30"/>
      <c r="D6" s="30"/>
      <c r="E6" s="30" t="s">
        <v>133</v>
      </c>
      <c r="F6" s="31"/>
      <c r="G6" s="31"/>
      <c r="H6" s="31"/>
      <c r="I6" s="31"/>
      <c r="J6" s="31"/>
      <c r="K6" s="31"/>
      <c r="L6" s="101"/>
      <c r="M6" s="101"/>
      <c r="N6" s="101"/>
      <c r="O6" s="101"/>
      <c r="P6" s="101"/>
      <c r="Q6" s="101"/>
      <c r="R6" s="101"/>
    </row>
    <row r="7" spans="1:18" customFormat="1" ht="22.9" customHeight="1">
      <c r="A7" s="12"/>
      <c r="B7" s="12"/>
      <c r="C7" s="12"/>
      <c r="D7" s="19" t="s">
        <v>151</v>
      </c>
      <c r="E7" s="19" t="s">
        <v>152</v>
      </c>
      <c r="F7" s="80"/>
      <c r="G7" s="80"/>
      <c r="H7" s="80"/>
      <c r="I7" s="80"/>
      <c r="J7" s="80"/>
      <c r="K7" s="99"/>
      <c r="L7" s="102"/>
      <c r="M7" s="102"/>
      <c r="N7" s="103"/>
      <c r="O7" s="103"/>
      <c r="P7" s="103"/>
      <c r="Q7" s="103"/>
      <c r="R7" s="103"/>
    </row>
    <row r="8" spans="1:18" customFormat="1" ht="22.9" customHeight="1">
      <c r="A8" s="12"/>
      <c r="B8" s="12"/>
      <c r="C8" s="12"/>
      <c r="D8" s="36">
        <f>封面!E4</f>
        <v>405022</v>
      </c>
      <c r="E8" s="36" t="str">
        <f>封面!E5</f>
        <v>益阳市赫山区新市渡镇卫生院</v>
      </c>
      <c r="F8" s="80"/>
      <c r="G8" s="80"/>
      <c r="H8" s="80"/>
      <c r="I8" s="80"/>
      <c r="J8" s="80"/>
      <c r="K8" s="99"/>
      <c r="L8" s="102"/>
      <c r="M8" s="102"/>
      <c r="N8" s="103"/>
      <c r="O8" s="103"/>
      <c r="P8" s="103"/>
      <c r="Q8" s="103"/>
      <c r="R8" s="103"/>
    </row>
    <row r="9" spans="1:18" customFormat="1" ht="22.9" customHeight="1">
      <c r="A9" s="22" t="s">
        <v>169</v>
      </c>
      <c r="B9" s="22"/>
      <c r="C9" s="22"/>
      <c r="D9" s="16"/>
      <c r="E9" s="45" t="s">
        <v>242</v>
      </c>
      <c r="F9" s="80"/>
      <c r="G9" s="80"/>
      <c r="H9" s="80"/>
      <c r="I9" s="80"/>
      <c r="J9" s="80"/>
      <c r="K9" s="99"/>
      <c r="L9" s="102"/>
      <c r="M9" s="102"/>
      <c r="N9" s="103"/>
      <c r="O9" s="103"/>
      <c r="P9" s="103"/>
      <c r="Q9" s="103"/>
      <c r="R9" s="103"/>
    </row>
    <row r="10" spans="1:18" customFormat="1" ht="22.9" customHeight="1">
      <c r="A10" s="22" t="s">
        <v>169</v>
      </c>
      <c r="B10" s="22" t="s">
        <v>170</v>
      </c>
      <c r="C10" s="22"/>
      <c r="D10" s="16"/>
      <c r="E10" s="46" t="s">
        <v>373</v>
      </c>
      <c r="F10" s="80"/>
      <c r="G10" s="80"/>
      <c r="H10" s="80"/>
      <c r="I10" s="80"/>
      <c r="J10" s="80"/>
      <c r="K10" s="99"/>
      <c r="L10" s="102"/>
      <c r="M10" s="102"/>
      <c r="N10" s="103"/>
      <c r="O10" s="103"/>
      <c r="P10" s="103"/>
      <c r="Q10" s="103"/>
      <c r="R10" s="103"/>
    </row>
    <row r="11" spans="1:18" customFormat="1" ht="22.9" customHeight="1">
      <c r="A11" s="22" t="s">
        <v>169</v>
      </c>
      <c r="B11" s="22" t="s">
        <v>170</v>
      </c>
      <c r="C11" s="22" t="s">
        <v>170</v>
      </c>
      <c r="D11" s="16">
        <f>D8</f>
        <v>405022</v>
      </c>
      <c r="E11" s="18" t="s">
        <v>172</v>
      </c>
      <c r="F11" s="81"/>
      <c r="G11" s="82"/>
      <c r="H11" s="82"/>
      <c r="I11" s="82"/>
      <c r="J11" s="82"/>
      <c r="K11" s="100"/>
      <c r="L11" s="102"/>
      <c r="M11" s="102"/>
      <c r="N11" s="103"/>
      <c r="O11" s="103"/>
      <c r="P11" s="103"/>
      <c r="Q11" s="103"/>
      <c r="R11" s="103"/>
    </row>
    <row r="13" spans="1:18">
      <c r="A13" s="121" t="s">
        <v>531</v>
      </c>
      <c r="B13" s="122"/>
      <c r="C13" s="122"/>
      <c r="D13" s="122"/>
      <c r="E13" s="122"/>
      <c r="F13" s="122"/>
    </row>
  </sheetData>
  <mergeCells count="21">
    <mergeCell ref="K4:K5"/>
    <mergeCell ref="L4:L5"/>
    <mergeCell ref="M4:M5"/>
    <mergeCell ref="N4:N5"/>
    <mergeCell ref="A13:F13"/>
    <mergeCell ref="O4:O5"/>
    <mergeCell ref="P4:P5"/>
    <mergeCell ref="Q4:Q5"/>
    <mergeCell ref="R4:R5"/>
    <mergeCell ref="Q1:R1"/>
    <mergeCell ref="A2:R2"/>
    <mergeCell ref="A3:P3"/>
    <mergeCell ref="Q3:R3"/>
    <mergeCell ref="A4:C4"/>
    <mergeCell ref="D4:D5"/>
    <mergeCell ref="E4:E5"/>
    <mergeCell ref="F4:F5"/>
    <mergeCell ref="G4:G5"/>
    <mergeCell ref="H4:H5"/>
    <mergeCell ref="I4:I5"/>
    <mergeCell ref="J4:J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47" zoomScaleNormal="147" workbookViewId="0">
      <selection activeCell="J7" sqref="J7"/>
    </sheetView>
  </sheetViews>
  <sheetFormatPr defaultColWidth="10" defaultRowHeight="13.5"/>
  <cols>
    <col min="1" max="1" width="3.625" style="25" customWidth="1"/>
    <col min="2" max="2" width="4.625" style="25" customWidth="1"/>
    <col min="3" max="3" width="5.25" style="25" customWidth="1"/>
    <col min="4" max="4" width="7" style="25" customWidth="1"/>
    <col min="5" max="5" width="15.875" style="25" customWidth="1"/>
    <col min="6" max="6" width="9.625" style="25" customWidth="1"/>
    <col min="7" max="7" width="8.375" style="25" customWidth="1"/>
    <col min="8" max="17" width="7.125" style="25" customWidth="1"/>
    <col min="18" max="18" width="8.5" style="25" customWidth="1"/>
    <col min="19" max="20" width="7.125" style="25" customWidth="1"/>
    <col min="21" max="22" width="9.75" style="25" customWidth="1"/>
    <col min="23" max="16384" width="10" style="25"/>
  </cols>
  <sheetData>
    <row r="1" spans="1:20" ht="16.350000000000001" customHeight="1">
      <c r="A1" s="26"/>
      <c r="S1" s="113" t="s">
        <v>520</v>
      </c>
      <c r="T1" s="113"/>
    </row>
    <row r="2" spans="1:20" ht="36.200000000000003" customHeight="1">
      <c r="A2" s="114" t="s">
        <v>17</v>
      </c>
      <c r="B2" s="114"/>
      <c r="C2" s="114"/>
      <c r="D2" s="114"/>
      <c r="E2" s="114"/>
      <c r="F2" s="114"/>
      <c r="G2" s="114"/>
      <c r="H2" s="114"/>
      <c r="I2" s="114"/>
      <c r="J2" s="114"/>
      <c r="K2" s="114"/>
      <c r="L2" s="114"/>
      <c r="M2" s="114"/>
      <c r="N2" s="114"/>
      <c r="O2" s="114"/>
      <c r="P2" s="114"/>
      <c r="Q2" s="114"/>
      <c r="R2" s="114"/>
      <c r="S2" s="114"/>
      <c r="T2" s="114"/>
    </row>
    <row r="3" spans="1:20" ht="24.2" customHeight="1">
      <c r="A3" s="109" t="str">
        <f>"部门"&amp;":"&amp;封面!E4&amp;封面!E5</f>
        <v>部门:405022益阳市赫山区新市渡镇卫生院</v>
      </c>
      <c r="B3" s="109"/>
      <c r="C3" s="109"/>
      <c r="D3" s="109"/>
      <c r="E3" s="109"/>
      <c r="F3" s="109"/>
      <c r="G3" s="109"/>
      <c r="H3" s="109"/>
      <c r="I3" s="109"/>
      <c r="J3" s="109"/>
      <c r="K3" s="109"/>
      <c r="L3" s="109"/>
      <c r="M3" s="109"/>
      <c r="N3" s="109"/>
      <c r="O3" s="109"/>
      <c r="P3" s="109"/>
      <c r="Q3" s="109"/>
      <c r="R3" s="109"/>
      <c r="S3" s="110" t="s">
        <v>29</v>
      </c>
      <c r="T3" s="110"/>
    </row>
    <row r="4" spans="1:20" ht="28.5" customHeight="1">
      <c r="A4" s="111" t="s">
        <v>154</v>
      </c>
      <c r="B4" s="111"/>
      <c r="C4" s="111"/>
      <c r="D4" s="111" t="s">
        <v>195</v>
      </c>
      <c r="E4" s="111" t="s">
        <v>196</v>
      </c>
      <c r="F4" s="111" t="s">
        <v>309</v>
      </c>
      <c r="G4" s="111" t="s">
        <v>199</v>
      </c>
      <c r="H4" s="111"/>
      <c r="I4" s="111"/>
      <c r="J4" s="111"/>
      <c r="K4" s="111"/>
      <c r="L4" s="111"/>
      <c r="M4" s="111"/>
      <c r="N4" s="111"/>
      <c r="O4" s="111"/>
      <c r="P4" s="111"/>
      <c r="Q4" s="111"/>
      <c r="R4" s="111" t="s">
        <v>202</v>
      </c>
      <c r="S4" s="111"/>
      <c r="T4" s="111"/>
    </row>
    <row r="5" spans="1:20" ht="36.200000000000003" customHeight="1">
      <c r="A5" s="29" t="s">
        <v>162</v>
      </c>
      <c r="B5" s="29" t="s">
        <v>163</v>
      </c>
      <c r="C5" s="29" t="s">
        <v>164</v>
      </c>
      <c r="D5" s="111"/>
      <c r="E5" s="111"/>
      <c r="F5" s="111"/>
      <c r="G5" s="29" t="s">
        <v>133</v>
      </c>
      <c r="H5" s="29" t="s">
        <v>386</v>
      </c>
      <c r="I5" s="29" t="s">
        <v>362</v>
      </c>
      <c r="J5" s="29" t="s">
        <v>363</v>
      </c>
      <c r="K5" s="29" t="s">
        <v>387</v>
      </c>
      <c r="L5" s="29" t="s">
        <v>369</v>
      </c>
      <c r="M5" s="29" t="s">
        <v>364</v>
      </c>
      <c r="N5" s="29" t="s">
        <v>359</v>
      </c>
      <c r="O5" s="29" t="s">
        <v>321</v>
      </c>
      <c r="P5" s="29" t="s">
        <v>388</v>
      </c>
      <c r="Q5" s="29" t="s">
        <v>389</v>
      </c>
      <c r="R5" s="29" t="s">
        <v>133</v>
      </c>
      <c r="S5" s="29" t="s">
        <v>235</v>
      </c>
      <c r="T5" s="29" t="s">
        <v>380</v>
      </c>
    </row>
    <row r="6" spans="1:20" ht="22.9" customHeight="1">
      <c r="A6" s="30"/>
      <c r="B6" s="30"/>
      <c r="C6" s="30"/>
      <c r="D6" s="30"/>
      <c r="E6" s="30" t="s">
        <v>133</v>
      </c>
      <c r="F6" s="34">
        <f>'1收支总表'!F8</f>
        <v>8.1451999999999991</v>
      </c>
      <c r="G6" s="34">
        <f>F6</f>
        <v>8.1451999999999991</v>
      </c>
      <c r="H6" s="35">
        <v>6.95</v>
      </c>
      <c r="I6" s="35">
        <f t="shared" ref="I6:I7" si="0">I7</f>
        <v>1.2</v>
      </c>
      <c r="J6" s="34"/>
      <c r="K6" s="34"/>
      <c r="L6" s="34"/>
      <c r="M6" s="35">
        <f>M7</f>
        <v>0</v>
      </c>
      <c r="N6" s="34"/>
      <c r="O6" s="34">
        <f>O7</f>
        <v>0</v>
      </c>
      <c r="P6" s="34"/>
      <c r="Q6" s="34"/>
      <c r="R6" s="34"/>
      <c r="S6" s="34"/>
      <c r="T6" s="34"/>
    </row>
    <row r="7" spans="1:20" ht="22.9" customHeight="1">
      <c r="A7" s="30"/>
      <c r="B7" s="30"/>
      <c r="C7" s="30"/>
      <c r="D7" s="36" t="s">
        <v>151</v>
      </c>
      <c r="E7" s="36" t="s">
        <v>152</v>
      </c>
      <c r="F7" s="34">
        <f t="shared" ref="F7:G8" si="1">F6</f>
        <v>8.1451999999999991</v>
      </c>
      <c r="G7" s="34">
        <f t="shared" si="1"/>
        <v>8.1451999999999991</v>
      </c>
      <c r="H7" s="35">
        <v>6.95</v>
      </c>
      <c r="I7" s="35">
        <f t="shared" si="0"/>
        <v>1.2</v>
      </c>
      <c r="J7" s="34"/>
      <c r="K7" s="34"/>
      <c r="L7" s="34"/>
      <c r="M7" s="35">
        <f>M8</f>
        <v>0</v>
      </c>
      <c r="N7" s="34"/>
      <c r="O7" s="34">
        <f>O8</f>
        <v>0</v>
      </c>
      <c r="P7" s="34"/>
      <c r="Q7" s="34"/>
      <c r="R7" s="34"/>
      <c r="S7" s="34"/>
      <c r="T7" s="34"/>
    </row>
    <row r="8" spans="1:20" ht="22.9" customHeight="1">
      <c r="A8" s="30"/>
      <c r="B8" s="30"/>
      <c r="C8" s="30"/>
      <c r="D8" s="36">
        <f>封面!E4</f>
        <v>405022</v>
      </c>
      <c r="E8" s="36" t="str">
        <f>封面!E5</f>
        <v>益阳市赫山区新市渡镇卫生院</v>
      </c>
      <c r="F8" s="34">
        <f t="shared" si="1"/>
        <v>8.1451999999999991</v>
      </c>
      <c r="G8" s="34">
        <f t="shared" si="1"/>
        <v>8.1451999999999991</v>
      </c>
      <c r="H8" s="35">
        <v>6.95</v>
      </c>
      <c r="I8" s="35">
        <f>I11</f>
        <v>1.2</v>
      </c>
      <c r="J8" s="34"/>
      <c r="K8" s="34"/>
      <c r="L8" s="34"/>
      <c r="M8" s="35">
        <v>0</v>
      </c>
      <c r="N8" s="34"/>
      <c r="O8" s="34">
        <f>O11</f>
        <v>0</v>
      </c>
      <c r="P8" s="34"/>
      <c r="Q8" s="34"/>
      <c r="R8" s="34"/>
      <c r="S8" s="34"/>
      <c r="T8" s="34"/>
    </row>
    <row r="9" spans="1:20" ht="22.9" customHeight="1">
      <c r="A9" s="78" t="s">
        <v>510</v>
      </c>
      <c r="B9" s="78"/>
      <c r="C9" s="78"/>
      <c r="D9" s="45"/>
      <c r="E9" s="45" t="s">
        <v>242</v>
      </c>
      <c r="F9" s="34">
        <f t="shared" ref="F9:G9" si="2">F6</f>
        <v>8.1451999999999991</v>
      </c>
      <c r="G9" s="34">
        <f t="shared" si="2"/>
        <v>8.1451999999999991</v>
      </c>
      <c r="H9" s="35">
        <v>6.95</v>
      </c>
      <c r="I9" s="35">
        <f>VLOOKUP(封面!$E$5,[1]一般预算拨款!$A$7:$AB$32,24,0)</f>
        <v>1.2</v>
      </c>
      <c r="J9" s="35"/>
      <c r="K9" s="35"/>
      <c r="L9" s="35"/>
      <c r="M9" s="35">
        <v>0</v>
      </c>
      <c r="N9" s="35"/>
      <c r="O9" s="35">
        <f>VLOOKUP(封面!$E$5,[1]一般预算拨款!$A$7:$AB$32,18,0)</f>
        <v>0</v>
      </c>
      <c r="P9" s="35"/>
      <c r="Q9" s="35"/>
      <c r="R9" s="35"/>
      <c r="S9" s="35"/>
      <c r="T9" s="35"/>
    </row>
    <row r="10" spans="1:20" ht="22.9" customHeight="1">
      <c r="A10" s="78" t="s">
        <v>510</v>
      </c>
      <c r="B10" s="78" t="s">
        <v>511</v>
      </c>
      <c r="C10" s="78"/>
      <c r="D10" s="46"/>
      <c r="E10" s="46" t="s">
        <v>373</v>
      </c>
      <c r="F10" s="34">
        <f t="shared" ref="F10:G10" si="3">F7</f>
        <v>8.1451999999999991</v>
      </c>
      <c r="G10" s="34">
        <f t="shared" si="3"/>
        <v>8.1451999999999991</v>
      </c>
      <c r="H10" s="35">
        <v>6.95</v>
      </c>
      <c r="I10" s="35">
        <f>VLOOKUP(封面!$E$5,[1]一般预算拨款!$A$7:$AB$32,24,0)</f>
        <v>1.2</v>
      </c>
      <c r="J10" s="35"/>
      <c r="K10" s="35"/>
      <c r="L10" s="35"/>
      <c r="M10" s="35">
        <v>0</v>
      </c>
      <c r="N10" s="35"/>
      <c r="O10" s="35">
        <f>VLOOKUP(封面!$E$5,[1]一般预算拨款!$A$7:$AB$32,18,0)</f>
        <v>0</v>
      </c>
      <c r="P10" s="35"/>
      <c r="Q10" s="35"/>
      <c r="R10" s="35"/>
      <c r="S10" s="35"/>
      <c r="T10" s="35"/>
    </row>
    <row r="11" spans="1:20" ht="22.9" customHeight="1">
      <c r="A11" s="37" t="s">
        <v>169</v>
      </c>
      <c r="B11" s="37" t="s">
        <v>170</v>
      </c>
      <c r="C11" s="37" t="s">
        <v>170</v>
      </c>
      <c r="D11" s="38">
        <f>D8</f>
        <v>405022</v>
      </c>
      <c r="E11" s="33" t="s">
        <v>172</v>
      </c>
      <c r="F11" s="34">
        <f>F8</f>
        <v>8.1451999999999991</v>
      </c>
      <c r="G11" s="34">
        <f>G8</f>
        <v>8.1451999999999991</v>
      </c>
      <c r="H11" s="35">
        <v>6.95</v>
      </c>
      <c r="I11" s="35">
        <f>VLOOKUP(封面!$E$5,[1]一般预算拨款!$A$7:$AB$32,24,0)</f>
        <v>1.2</v>
      </c>
      <c r="J11" s="35"/>
      <c r="K11" s="35"/>
      <c r="L11" s="35"/>
      <c r="M11" s="35">
        <v>0</v>
      </c>
      <c r="N11" s="35"/>
      <c r="O11" s="35">
        <f>VLOOKUP(封面!$E$5,[1]一般预算拨款!$A$7:$AB$32,18,0)</f>
        <v>0</v>
      </c>
      <c r="P11" s="35"/>
      <c r="Q11" s="35"/>
      <c r="R11" s="35"/>
      <c r="S11" s="35"/>
      <c r="T11" s="35"/>
    </row>
  </sheetData>
  <mergeCells count="10">
    <mergeCell ref="S1:T1"/>
    <mergeCell ref="A2:T2"/>
    <mergeCell ref="A3:R3"/>
    <mergeCell ref="S3:T3"/>
    <mergeCell ref="A4:C4"/>
    <mergeCell ref="G4:Q4"/>
    <mergeCell ref="R4:T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zoomScale="143" zoomScaleNormal="143" workbookViewId="0">
      <selection activeCell="AF11" sqref="AF11"/>
    </sheetView>
  </sheetViews>
  <sheetFormatPr defaultColWidth="10" defaultRowHeight="13.5"/>
  <cols>
    <col min="1" max="1" width="5.25" style="84" customWidth="1"/>
    <col min="2" max="2" width="5.625" style="84" customWidth="1"/>
    <col min="3" max="3" width="5.875" style="84" customWidth="1"/>
    <col min="4" max="4" width="10.125" style="84" customWidth="1"/>
    <col min="5" max="5" width="18.125" style="84" customWidth="1"/>
    <col min="6" max="6" width="10.75" style="84" customWidth="1"/>
    <col min="7" max="33" width="7.125" style="84" customWidth="1"/>
    <col min="34" max="35" width="9.75" style="84" customWidth="1"/>
    <col min="36" max="16384" width="10" style="84"/>
  </cols>
  <sheetData>
    <row r="1" spans="1:33" ht="13.9" customHeight="1">
      <c r="A1" s="83"/>
      <c r="F1" s="83"/>
      <c r="AF1" s="124" t="s">
        <v>521</v>
      </c>
      <c r="AG1" s="124"/>
    </row>
    <row r="2" spans="1:33" ht="43.9" customHeight="1">
      <c r="A2" s="125" t="s">
        <v>18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row>
    <row r="3" spans="1:33" ht="24.2" customHeight="1">
      <c r="A3" s="126" t="str">
        <f>"部门"&amp;":"&amp;封面!E4&amp;封面!E5</f>
        <v>部门:405022益阳市赫山区新市渡镇卫生院</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7" t="s">
        <v>29</v>
      </c>
      <c r="AG3" s="127"/>
    </row>
    <row r="4" spans="1:33" ht="24.95" customHeight="1">
      <c r="A4" s="123" t="s">
        <v>154</v>
      </c>
      <c r="B4" s="123"/>
      <c r="C4" s="123"/>
      <c r="D4" s="123" t="s">
        <v>195</v>
      </c>
      <c r="E4" s="123" t="s">
        <v>196</v>
      </c>
      <c r="F4" s="123" t="s">
        <v>390</v>
      </c>
      <c r="G4" s="123" t="s">
        <v>349</v>
      </c>
      <c r="H4" s="123" t="s">
        <v>350</v>
      </c>
      <c r="I4" s="123" t="s">
        <v>351</v>
      </c>
      <c r="J4" s="123" t="s">
        <v>352</v>
      </c>
      <c r="K4" s="123" t="s">
        <v>353</v>
      </c>
      <c r="L4" s="123" t="s">
        <v>354</v>
      </c>
      <c r="M4" s="123" t="s">
        <v>355</v>
      </c>
      <c r="N4" s="123" t="s">
        <v>356</v>
      </c>
      <c r="O4" s="123" t="s">
        <v>357</v>
      </c>
      <c r="P4" s="123" t="s">
        <v>358</v>
      </c>
      <c r="Q4" s="123" t="s">
        <v>359</v>
      </c>
      <c r="R4" s="123" t="s">
        <v>388</v>
      </c>
      <c r="S4" s="123" t="s">
        <v>361</v>
      </c>
      <c r="T4" s="123" t="s">
        <v>362</v>
      </c>
      <c r="U4" s="123" t="s">
        <v>363</v>
      </c>
      <c r="V4" s="123" t="s">
        <v>364</v>
      </c>
      <c r="W4" s="123" t="s">
        <v>365</v>
      </c>
      <c r="X4" s="123" t="s">
        <v>366</v>
      </c>
      <c r="Y4" s="123" t="s">
        <v>367</v>
      </c>
      <c r="Z4" s="123" t="s">
        <v>368</v>
      </c>
      <c r="AA4" s="123" t="s">
        <v>369</v>
      </c>
      <c r="AB4" s="123" t="s">
        <v>319</v>
      </c>
      <c r="AC4" s="123" t="s">
        <v>320</v>
      </c>
      <c r="AD4" s="123" t="s">
        <v>321</v>
      </c>
      <c r="AE4" s="123" t="s">
        <v>322</v>
      </c>
      <c r="AF4" s="123" t="s">
        <v>370</v>
      </c>
      <c r="AG4" s="123" t="s">
        <v>389</v>
      </c>
    </row>
    <row r="5" spans="1:33" ht="21.6" customHeight="1">
      <c r="A5" s="85" t="s">
        <v>162</v>
      </c>
      <c r="B5" s="85" t="s">
        <v>163</v>
      </c>
      <c r="C5" s="85" t="s">
        <v>164</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row>
    <row r="6" spans="1:33" ht="22.9" customHeight="1">
      <c r="A6" s="86"/>
      <c r="B6" s="87"/>
      <c r="C6" s="87"/>
      <c r="D6" s="88"/>
      <c r="E6" s="88" t="s">
        <v>133</v>
      </c>
      <c r="F6" s="89">
        <f>'1收支总表'!F8</f>
        <v>8.1451999999999991</v>
      </c>
      <c r="G6" s="90">
        <f t="shared" ref="G6:H7" si="0">G7</f>
        <v>1.2</v>
      </c>
      <c r="H6" s="90">
        <f t="shared" si="0"/>
        <v>1.6</v>
      </c>
      <c r="I6" s="90"/>
      <c r="J6" s="90"/>
      <c r="K6" s="90">
        <f t="shared" ref="K6:L7" si="1">K7</f>
        <v>1.6</v>
      </c>
      <c r="L6" s="90">
        <f t="shared" si="1"/>
        <v>1.2</v>
      </c>
      <c r="M6" s="89"/>
      <c r="N6" s="89"/>
      <c r="O6" s="89"/>
      <c r="P6" s="89"/>
      <c r="Q6" s="89"/>
      <c r="R6" s="89"/>
      <c r="S6" s="89"/>
      <c r="T6" s="90">
        <f>T7</f>
        <v>1.2</v>
      </c>
      <c r="U6" s="90"/>
      <c r="V6" s="90">
        <f>V7</f>
        <v>0</v>
      </c>
      <c r="W6" s="90"/>
      <c r="X6" s="90"/>
      <c r="Y6" s="90"/>
      <c r="Z6" s="90"/>
      <c r="AA6" s="90"/>
      <c r="AB6" s="90">
        <f t="shared" ref="AB6:AE7" si="2">AB7</f>
        <v>0.52569999999999995</v>
      </c>
      <c r="AC6" s="90">
        <f t="shared" si="2"/>
        <v>0.81950000000000001</v>
      </c>
      <c r="AD6" s="90">
        <f t="shared" si="2"/>
        <v>0</v>
      </c>
      <c r="AE6" s="90">
        <f t="shared" si="2"/>
        <v>0</v>
      </c>
      <c r="AF6" s="89"/>
      <c r="AG6" s="89"/>
    </row>
    <row r="7" spans="1:33" ht="22.9" customHeight="1">
      <c r="A7" s="91"/>
      <c r="B7" s="91"/>
      <c r="C7" s="91"/>
      <c r="D7" s="92" t="s">
        <v>151</v>
      </c>
      <c r="E7" s="92" t="s">
        <v>152</v>
      </c>
      <c r="F7" s="89">
        <f>F6</f>
        <v>8.1451999999999991</v>
      </c>
      <c r="G7" s="90">
        <f t="shared" si="0"/>
        <v>1.2</v>
      </c>
      <c r="H7" s="90">
        <f t="shared" si="0"/>
        <v>1.6</v>
      </c>
      <c r="I7" s="90"/>
      <c r="J7" s="90"/>
      <c r="K7" s="90">
        <f t="shared" si="1"/>
        <v>1.6</v>
      </c>
      <c r="L7" s="90">
        <f t="shared" si="1"/>
        <v>1.2</v>
      </c>
      <c r="M7" s="89"/>
      <c r="N7" s="89"/>
      <c r="O7" s="89"/>
      <c r="P7" s="89"/>
      <c r="Q7" s="89"/>
      <c r="R7" s="89"/>
      <c r="S7" s="89"/>
      <c r="T7" s="90">
        <f>T8</f>
        <v>1.2</v>
      </c>
      <c r="U7" s="90"/>
      <c r="V7" s="90">
        <f>V8</f>
        <v>0</v>
      </c>
      <c r="W7" s="90"/>
      <c r="X7" s="90"/>
      <c r="Y7" s="90"/>
      <c r="Z7" s="90"/>
      <c r="AA7" s="90"/>
      <c r="AB7" s="90">
        <f t="shared" si="2"/>
        <v>0.52569999999999995</v>
      </c>
      <c r="AC7" s="90">
        <f t="shared" si="2"/>
        <v>0.81950000000000001</v>
      </c>
      <c r="AD7" s="90">
        <f t="shared" si="2"/>
        <v>0</v>
      </c>
      <c r="AE7" s="90">
        <f t="shared" si="2"/>
        <v>0</v>
      </c>
      <c r="AF7" s="89"/>
      <c r="AG7" s="89"/>
    </row>
    <row r="8" spans="1:33" ht="22.9" customHeight="1">
      <c r="A8" s="91"/>
      <c r="B8" s="91"/>
      <c r="C8" s="91"/>
      <c r="D8" s="92">
        <f>封面!E4</f>
        <v>405022</v>
      </c>
      <c r="E8" s="92" t="str">
        <f>封面!E5</f>
        <v>益阳市赫山区新市渡镇卫生院</v>
      </c>
      <c r="F8" s="89">
        <f>F7</f>
        <v>8.1451999999999991</v>
      </c>
      <c r="G8" s="90">
        <f>G11</f>
        <v>1.2</v>
      </c>
      <c r="H8" s="90">
        <f>H11</f>
        <v>1.6</v>
      </c>
      <c r="I8" s="90"/>
      <c r="J8" s="90"/>
      <c r="K8" s="90">
        <f>K11</f>
        <v>1.6</v>
      </c>
      <c r="L8" s="90">
        <f>L11</f>
        <v>1.2</v>
      </c>
      <c r="M8" s="89"/>
      <c r="N8" s="89"/>
      <c r="O8" s="89"/>
      <c r="P8" s="89"/>
      <c r="Q8" s="89"/>
      <c r="R8" s="89"/>
      <c r="S8" s="89"/>
      <c r="T8" s="90">
        <f>T11</f>
        <v>1.2</v>
      </c>
      <c r="U8" s="90"/>
      <c r="V8" s="90">
        <f>V11</f>
        <v>0</v>
      </c>
      <c r="W8" s="90"/>
      <c r="X8" s="90"/>
      <c r="Y8" s="90"/>
      <c r="Z8" s="90"/>
      <c r="AA8" s="90"/>
      <c r="AB8" s="90">
        <f>AB11</f>
        <v>0.52569999999999995</v>
      </c>
      <c r="AC8" s="90">
        <f>AC11</f>
        <v>0.81950000000000001</v>
      </c>
      <c r="AD8" s="90">
        <f>AD11</f>
        <v>0</v>
      </c>
      <c r="AE8" s="90">
        <f>AE11</f>
        <v>0</v>
      </c>
      <c r="AF8" s="89"/>
      <c r="AG8" s="89"/>
    </row>
    <row r="9" spans="1:33" ht="22.9" customHeight="1">
      <c r="A9" s="93" t="s">
        <v>510</v>
      </c>
      <c r="B9" s="93"/>
      <c r="C9" s="93"/>
      <c r="D9" s="94"/>
      <c r="E9" s="94" t="s">
        <v>242</v>
      </c>
      <c r="F9" s="90">
        <f>F6</f>
        <v>8.1451999999999991</v>
      </c>
      <c r="G9" s="90">
        <f>VLOOKUP(封面!$E$5,[1]一般预算拨款!$A$7:$AB$32,19,0)</f>
        <v>1.2</v>
      </c>
      <c r="H9" s="90">
        <f>VLOOKUP(封面!$E$5,[1]一般预算拨款!$A$7:$AB$32,20,0)</f>
        <v>1.6</v>
      </c>
      <c r="I9" s="90"/>
      <c r="J9" s="90"/>
      <c r="K9" s="90">
        <f>VLOOKUP(封面!$E$5,[1]一般预算拨款!$A$7:$AB$32,21,0)</f>
        <v>1.6</v>
      </c>
      <c r="L9" s="90">
        <f>VLOOKUP(封面!$E$5,[1]一般预算拨款!$A$7:$AB$32,22,0)</f>
        <v>1.2</v>
      </c>
      <c r="M9" s="90"/>
      <c r="N9" s="90"/>
      <c r="O9" s="90"/>
      <c r="P9" s="90"/>
      <c r="Q9" s="90"/>
      <c r="R9" s="90"/>
      <c r="S9" s="90"/>
      <c r="T9" s="90">
        <f>VLOOKUP(封面!$E$5,[1]一般预算拨款!$A$7:$AB$32,24,0)</f>
        <v>1.2</v>
      </c>
      <c r="U9" s="90"/>
      <c r="V9" s="90">
        <v>0</v>
      </c>
      <c r="W9" s="90"/>
      <c r="X9" s="90"/>
      <c r="Y9" s="90"/>
      <c r="Z9" s="90"/>
      <c r="AA9" s="90"/>
      <c r="AB9" s="90">
        <f>VLOOKUP(封面!$E$5,[1]一般预算拨款!$A$7:$AB$32,14,0)</f>
        <v>0.52569999999999995</v>
      </c>
      <c r="AC9" s="90">
        <f>VLOOKUP(封面!$E$5,[1]一般预算拨款!$A$7:$AB$32,15,0)</f>
        <v>0.81950000000000001</v>
      </c>
      <c r="AD9" s="90">
        <f>VLOOKUP(封面!$E$5,[1]一般预算拨款!$A$7:$AB$32,18,0)</f>
        <v>0</v>
      </c>
      <c r="AE9" s="90">
        <f>VLOOKUP(封面!$E$5,[1]一般预算拨款!$A$7:$AB$32,16,0)</f>
        <v>0</v>
      </c>
      <c r="AF9" s="89"/>
      <c r="AG9" s="89"/>
    </row>
    <row r="10" spans="1:33" ht="22.9" customHeight="1">
      <c r="A10" s="93" t="s">
        <v>510</v>
      </c>
      <c r="B10" s="93" t="s">
        <v>511</v>
      </c>
      <c r="C10" s="93"/>
      <c r="D10" s="95"/>
      <c r="E10" s="95" t="s">
        <v>373</v>
      </c>
      <c r="F10" s="90">
        <f>F7</f>
        <v>8.1451999999999991</v>
      </c>
      <c r="G10" s="90">
        <f>VLOOKUP(封面!$E$5,[1]一般预算拨款!$A$7:$AB$32,19,0)</f>
        <v>1.2</v>
      </c>
      <c r="H10" s="90">
        <f>VLOOKUP(封面!$E$5,[1]一般预算拨款!$A$7:$AB$32,20,0)</f>
        <v>1.6</v>
      </c>
      <c r="I10" s="90"/>
      <c r="J10" s="90"/>
      <c r="K10" s="90">
        <f>VLOOKUP(封面!$E$5,[1]一般预算拨款!$A$7:$AB$32,21,0)</f>
        <v>1.6</v>
      </c>
      <c r="L10" s="90">
        <f>VLOOKUP(封面!$E$5,[1]一般预算拨款!$A$7:$AB$32,22,0)</f>
        <v>1.2</v>
      </c>
      <c r="M10" s="90"/>
      <c r="N10" s="90"/>
      <c r="O10" s="90"/>
      <c r="P10" s="90"/>
      <c r="Q10" s="90"/>
      <c r="R10" s="90"/>
      <c r="S10" s="90"/>
      <c r="T10" s="90">
        <f>VLOOKUP(封面!$E$5,[1]一般预算拨款!$A$7:$AB$32,24,0)</f>
        <v>1.2</v>
      </c>
      <c r="U10" s="90"/>
      <c r="V10" s="90">
        <v>0</v>
      </c>
      <c r="W10" s="90"/>
      <c r="X10" s="90"/>
      <c r="Y10" s="90"/>
      <c r="Z10" s="90"/>
      <c r="AA10" s="90"/>
      <c r="AB10" s="90">
        <f>VLOOKUP(封面!$E$5,[1]一般预算拨款!$A$7:$AB$32,14,0)</f>
        <v>0.52569999999999995</v>
      </c>
      <c r="AC10" s="90">
        <f>VLOOKUP(封面!$E$5,[1]一般预算拨款!$A$7:$AB$32,15,0)</f>
        <v>0.81950000000000001</v>
      </c>
      <c r="AD10" s="90">
        <f>VLOOKUP(封面!$E$5,[1]一般预算拨款!$A$7:$AB$32,18,0)</f>
        <v>0</v>
      </c>
      <c r="AE10" s="90">
        <f>VLOOKUP(封面!$E$5,[1]一般预算拨款!$A$7:$AB$32,16,0)</f>
        <v>0</v>
      </c>
      <c r="AF10" s="89"/>
      <c r="AG10" s="89"/>
    </row>
    <row r="11" spans="1:33" ht="22.9" customHeight="1">
      <c r="A11" s="96" t="s">
        <v>169</v>
      </c>
      <c r="B11" s="96" t="s">
        <v>170</v>
      </c>
      <c r="C11" s="96" t="s">
        <v>170</v>
      </c>
      <c r="D11" s="97">
        <f>D8</f>
        <v>405022</v>
      </c>
      <c r="E11" s="88" t="s">
        <v>172</v>
      </c>
      <c r="F11" s="90">
        <f>F8</f>
        <v>8.1451999999999991</v>
      </c>
      <c r="G11" s="90">
        <f>VLOOKUP(封面!$E$5,[1]一般预算拨款!$A$7:$AB$32,19,0)</f>
        <v>1.2</v>
      </c>
      <c r="H11" s="90">
        <f>VLOOKUP(封面!$E$5,[1]一般预算拨款!$A$7:$AB$32,20,0)</f>
        <v>1.6</v>
      </c>
      <c r="I11" s="90"/>
      <c r="J11" s="90"/>
      <c r="K11" s="90">
        <f>VLOOKUP(封面!$E$5,[1]一般预算拨款!$A$7:$AB$32,21,0)</f>
        <v>1.6</v>
      </c>
      <c r="L11" s="90">
        <f>VLOOKUP(封面!$E$5,[1]一般预算拨款!$A$7:$AB$32,22,0)</f>
        <v>1.2</v>
      </c>
      <c r="M11" s="90"/>
      <c r="N11" s="90"/>
      <c r="O11" s="90"/>
      <c r="P11" s="90"/>
      <c r="Q11" s="90"/>
      <c r="R11" s="90"/>
      <c r="S11" s="90"/>
      <c r="T11" s="90">
        <f>VLOOKUP(封面!$E$5,[1]一般预算拨款!$A$7:$AB$32,24,0)</f>
        <v>1.2</v>
      </c>
      <c r="U11" s="90"/>
      <c r="V11" s="90">
        <v>0</v>
      </c>
      <c r="W11" s="90"/>
      <c r="X11" s="90"/>
      <c r="Y11" s="90"/>
      <c r="Z11" s="90"/>
      <c r="AA11" s="90"/>
      <c r="AB11" s="90">
        <f>VLOOKUP(封面!$E$5,[1]一般预算拨款!$A$7:$AB$32,14,0)</f>
        <v>0.52569999999999995</v>
      </c>
      <c r="AC11" s="90">
        <f>VLOOKUP(封面!$E$5,[1]一般预算拨款!$A$7:$AB$32,15,0)</f>
        <v>0.81950000000000001</v>
      </c>
      <c r="AD11" s="90">
        <f>VLOOKUP(封面!$E$5,[1]一般预算拨款!$A$7:$AB$32,18,0)</f>
        <v>0</v>
      </c>
      <c r="AE11" s="90">
        <f>VLOOKUP(封面!$E$5,[1]一般预算拨款!$A$7:$AB$32,16,0)</f>
        <v>0</v>
      </c>
      <c r="AF11" s="90"/>
      <c r="AG11" s="90"/>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D4:AD5"/>
    <mergeCell ref="AE4:AE5"/>
    <mergeCell ref="AF4:AF5"/>
    <mergeCell ref="AG4:AG5"/>
    <mergeCell ref="Y4:Y5"/>
    <mergeCell ref="Z4:Z5"/>
    <mergeCell ref="AA4:AA5"/>
    <mergeCell ref="AB4:AB5"/>
    <mergeCell ref="AC4:AC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143" zoomScaleNormal="143" workbookViewId="0">
      <selection activeCell="B19" sqref="B19"/>
    </sheetView>
  </sheetViews>
  <sheetFormatPr defaultColWidth="10" defaultRowHeight="13.5"/>
  <cols>
    <col min="1" max="1" width="12.875" style="25" customWidth="1"/>
    <col min="2" max="2" width="29.75" style="25" customWidth="1"/>
    <col min="3" max="3" width="20.75" style="25" customWidth="1"/>
    <col min="4" max="4" width="12.375" style="25" customWidth="1"/>
    <col min="5" max="5" width="10.375" style="25" customWidth="1"/>
    <col min="6" max="6" width="14.125" style="25" customWidth="1"/>
    <col min="7" max="8" width="13.75" style="25" customWidth="1"/>
    <col min="9" max="9" width="9.75" style="25" customWidth="1"/>
    <col min="10" max="16384" width="10" style="25"/>
  </cols>
  <sheetData>
    <row r="1" spans="1:8" ht="16.350000000000001" customHeight="1">
      <c r="A1" s="26"/>
      <c r="G1" s="113" t="s">
        <v>522</v>
      </c>
      <c r="H1" s="113"/>
    </row>
    <row r="2" spans="1:8" ht="33.6" customHeight="1">
      <c r="A2" s="114" t="s">
        <v>19</v>
      </c>
      <c r="B2" s="114"/>
      <c r="C2" s="114"/>
      <c r="D2" s="114"/>
      <c r="E2" s="114"/>
      <c r="F2" s="114"/>
      <c r="G2" s="114"/>
      <c r="H2" s="114"/>
    </row>
    <row r="3" spans="1:8" ht="24.2" customHeight="1">
      <c r="A3" s="109" t="str">
        <f>"部门"&amp;":"&amp;封面!E4&amp;封面!E5</f>
        <v>部门:405022益阳市赫山区新市渡镇卫生院</v>
      </c>
      <c r="B3" s="109"/>
      <c r="C3" s="109"/>
      <c r="D3" s="109"/>
      <c r="E3" s="109"/>
      <c r="F3" s="109"/>
      <c r="G3" s="109"/>
      <c r="H3" s="28" t="s">
        <v>29</v>
      </c>
    </row>
    <row r="4" spans="1:8" ht="23.25" customHeight="1">
      <c r="A4" s="111" t="s">
        <v>391</v>
      </c>
      <c r="B4" s="111" t="s">
        <v>392</v>
      </c>
      <c r="C4" s="111" t="s">
        <v>393</v>
      </c>
      <c r="D4" s="111" t="s">
        <v>394</v>
      </c>
      <c r="E4" s="111" t="s">
        <v>395</v>
      </c>
      <c r="F4" s="111"/>
      <c r="G4" s="111"/>
      <c r="H4" s="111" t="s">
        <v>396</v>
      </c>
    </row>
    <row r="5" spans="1:8" ht="25.9" customHeight="1">
      <c r="A5" s="111"/>
      <c r="B5" s="111"/>
      <c r="C5" s="111"/>
      <c r="D5" s="111"/>
      <c r="E5" s="29" t="s">
        <v>135</v>
      </c>
      <c r="F5" s="29" t="s">
        <v>397</v>
      </c>
      <c r="G5" s="29" t="s">
        <v>398</v>
      </c>
      <c r="H5" s="111"/>
    </row>
    <row r="6" spans="1:8" ht="22.9" customHeight="1">
      <c r="A6" s="30"/>
      <c r="B6" s="30" t="s">
        <v>133</v>
      </c>
      <c r="C6" s="31">
        <v>0</v>
      </c>
      <c r="D6" s="31"/>
      <c r="E6" s="31"/>
      <c r="F6" s="31"/>
      <c r="G6" s="31"/>
      <c r="H6" s="31"/>
    </row>
    <row r="8" spans="1:8">
      <c r="A8" s="121" t="s">
        <v>531</v>
      </c>
      <c r="B8" s="122"/>
      <c r="C8" s="122"/>
      <c r="D8" s="122"/>
      <c r="E8" s="122"/>
      <c r="F8" s="122"/>
    </row>
  </sheetData>
  <mergeCells count="10">
    <mergeCell ref="A8:F8"/>
    <mergeCell ref="G1:H1"/>
    <mergeCell ref="A2:H2"/>
    <mergeCell ref="A3:G3"/>
    <mergeCell ref="E4:G4"/>
    <mergeCell ref="A4:A5"/>
    <mergeCell ref="B4:B5"/>
    <mergeCell ref="C4:C5"/>
    <mergeCell ref="D4:D5"/>
    <mergeCell ref="H4:H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F14"/>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spans="1:8" ht="16.350000000000001" customHeight="1">
      <c r="A1" s="1"/>
      <c r="G1" s="128" t="s">
        <v>523</v>
      </c>
      <c r="H1" s="128"/>
    </row>
    <row r="2" spans="1:8" ht="38.85" customHeight="1">
      <c r="A2" s="129" t="s">
        <v>20</v>
      </c>
      <c r="B2" s="129"/>
      <c r="C2" s="129"/>
      <c r="D2" s="129"/>
      <c r="E2" s="129"/>
      <c r="F2" s="129"/>
      <c r="G2" s="129"/>
      <c r="H2" s="129"/>
    </row>
    <row r="3" spans="1:8" ht="24.2" customHeight="1">
      <c r="A3" s="130" t="str">
        <f>"部门"&amp;":"&amp;封面!E4&amp;封面!E5</f>
        <v>部门:405022益阳市赫山区新市渡镇卫生院</v>
      </c>
      <c r="B3" s="130"/>
      <c r="C3" s="130"/>
      <c r="D3" s="130"/>
      <c r="E3" s="130"/>
      <c r="F3" s="130"/>
      <c r="G3" s="130"/>
      <c r="H3" s="6" t="s">
        <v>29</v>
      </c>
    </row>
    <row r="4" spans="1:8" ht="23.25" customHeight="1">
      <c r="A4" s="131" t="s">
        <v>155</v>
      </c>
      <c r="B4" s="131" t="s">
        <v>156</v>
      </c>
      <c r="C4" s="131" t="s">
        <v>133</v>
      </c>
      <c r="D4" s="131" t="s">
        <v>399</v>
      </c>
      <c r="E4" s="131"/>
      <c r="F4" s="131"/>
      <c r="G4" s="131"/>
      <c r="H4" s="131" t="s">
        <v>158</v>
      </c>
    </row>
    <row r="5" spans="1:8" ht="19.899999999999999" customHeight="1">
      <c r="A5" s="131"/>
      <c r="B5" s="131"/>
      <c r="C5" s="131"/>
      <c r="D5" s="131" t="s">
        <v>135</v>
      </c>
      <c r="E5" s="131" t="s">
        <v>234</v>
      </c>
      <c r="F5" s="131"/>
      <c r="G5" s="131" t="s">
        <v>236</v>
      </c>
      <c r="H5" s="131"/>
    </row>
    <row r="6" spans="1:8" ht="27.6" customHeight="1">
      <c r="A6" s="131"/>
      <c r="B6" s="131"/>
      <c r="C6" s="131"/>
      <c r="D6" s="131"/>
      <c r="E6" s="8" t="s">
        <v>214</v>
      </c>
      <c r="F6" s="8" t="s">
        <v>206</v>
      </c>
      <c r="G6" s="131"/>
      <c r="H6" s="131"/>
    </row>
    <row r="7" spans="1:8" ht="22.9" customHeight="1">
      <c r="A7" s="12"/>
      <c r="B7" s="13" t="s">
        <v>133</v>
      </c>
      <c r="C7" s="14">
        <v>0</v>
      </c>
      <c r="D7" s="14"/>
      <c r="E7" s="14"/>
      <c r="F7" s="14"/>
      <c r="G7" s="14"/>
      <c r="H7" s="14"/>
    </row>
    <row r="8" spans="1:8" ht="22.9" customHeight="1">
      <c r="A8" s="19"/>
      <c r="B8" s="19"/>
      <c r="C8" s="14"/>
      <c r="D8" s="14"/>
      <c r="E8" s="14"/>
      <c r="F8" s="14"/>
      <c r="G8" s="14"/>
      <c r="H8" s="14"/>
    </row>
    <row r="9" spans="1:8" ht="22.9" customHeight="1">
      <c r="A9" s="15"/>
      <c r="B9" s="15"/>
      <c r="C9" s="14"/>
      <c r="D9" s="14"/>
      <c r="E9" s="14"/>
      <c r="F9" s="14"/>
      <c r="G9" s="14"/>
      <c r="H9" s="14"/>
    </row>
    <row r="10" spans="1:8" ht="22.9" customHeight="1">
      <c r="A10" s="15"/>
      <c r="B10" s="15"/>
      <c r="C10" s="14"/>
      <c r="D10" s="14"/>
      <c r="E10" s="14"/>
      <c r="F10" s="14"/>
      <c r="G10" s="14"/>
      <c r="H10" s="14"/>
    </row>
    <row r="11" spans="1:8" ht="22.9" customHeight="1">
      <c r="A11" s="15"/>
      <c r="B11" s="15"/>
      <c r="C11" s="14"/>
      <c r="D11" s="14"/>
      <c r="E11" s="14"/>
      <c r="F11" s="14"/>
      <c r="G11" s="14"/>
      <c r="H11" s="14"/>
    </row>
    <row r="12" spans="1:8" ht="22.9" customHeight="1">
      <c r="A12" s="16"/>
      <c r="B12" s="16"/>
      <c r="C12" s="17"/>
      <c r="D12" s="17"/>
      <c r="E12" s="20"/>
      <c r="F12" s="20"/>
      <c r="G12" s="20"/>
      <c r="H12" s="20"/>
    </row>
    <row r="14" spans="1:8">
      <c r="A14" s="121" t="s">
        <v>531</v>
      </c>
      <c r="B14" s="122"/>
      <c r="C14" s="122"/>
      <c r="D14" s="122"/>
      <c r="E14" s="122"/>
      <c r="F14" s="122"/>
    </row>
  </sheetData>
  <mergeCells count="12">
    <mergeCell ref="A14:F14"/>
    <mergeCell ref="G1:H1"/>
    <mergeCell ref="A2:H2"/>
    <mergeCell ref="A3:G3"/>
    <mergeCell ref="D4:G4"/>
    <mergeCell ref="E5:F5"/>
    <mergeCell ref="A4:A6"/>
    <mergeCell ref="B4:B6"/>
    <mergeCell ref="C4:C6"/>
    <mergeCell ref="D5:D6"/>
    <mergeCell ref="G5:G6"/>
    <mergeCell ref="H4:H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6" workbookViewId="0">
      <selection activeCell="C11" sqref="C11"/>
    </sheetView>
  </sheetViews>
  <sheetFormatPr defaultColWidth="10" defaultRowHeight="13.5"/>
  <cols>
    <col min="1" max="1" width="6.375" customWidth="1"/>
    <col min="2" max="2" width="9.875" customWidth="1"/>
    <col min="3" max="3" width="52.375" customWidth="1"/>
    <col min="4" max="4" width="9.75" customWidth="1"/>
  </cols>
  <sheetData>
    <row r="1" spans="1:3" ht="32.85" customHeight="1">
      <c r="A1" s="1"/>
      <c r="B1" s="107" t="s">
        <v>4</v>
      </c>
      <c r="C1" s="107"/>
    </row>
    <row r="2" spans="1:3" ht="24.95" customHeight="1">
      <c r="B2" s="107"/>
      <c r="C2" s="107"/>
    </row>
    <row r="3" spans="1:3" ht="31.15" customHeight="1">
      <c r="B3" s="106" t="s">
        <v>5</v>
      </c>
      <c r="C3" s="106"/>
    </row>
    <row r="4" spans="1:3" ht="32.65" customHeight="1">
      <c r="B4" s="67">
        <v>1</v>
      </c>
      <c r="C4" s="68" t="s">
        <v>6</v>
      </c>
    </row>
    <row r="5" spans="1:3" ht="32.65" customHeight="1">
      <c r="B5" s="67">
        <v>2</v>
      </c>
      <c r="C5" s="69" t="s">
        <v>7</v>
      </c>
    </row>
    <row r="6" spans="1:3" ht="32.65" customHeight="1">
      <c r="B6" s="67">
        <v>3</v>
      </c>
      <c r="C6" s="68" t="s">
        <v>8</v>
      </c>
    </row>
    <row r="7" spans="1:3" ht="32.65" customHeight="1">
      <c r="B7" s="67">
        <v>4</v>
      </c>
      <c r="C7" s="68" t="s">
        <v>9</v>
      </c>
    </row>
    <row r="8" spans="1:3" ht="32.65" customHeight="1">
      <c r="B8" s="67">
        <v>5</v>
      </c>
      <c r="C8" s="68" t="s">
        <v>10</v>
      </c>
    </row>
    <row r="9" spans="1:3" ht="32.65" customHeight="1">
      <c r="B9" s="67">
        <v>6</v>
      </c>
      <c r="C9" s="68" t="s">
        <v>11</v>
      </c>
    </row>
    <row r="10" spans="1:3" ht="32.65" customHeight="1">
      <c r="B10" s="67">
        <v>7</v>
      </c>
      <c r="C10" s="68" t="s">
        <v>12</v>
      </c>
    </row>
    <row r="11" spans="1:3" ht="32.65" customHeight="1">
      <c r="B11" s="67">
        <v>8</v>
      </c>
      <c r="C11" s="68" t="s">
        <v>535</v>
      </c>
    </row>
    <row r="12" spans="1:3" ht="32.65" customHeight="1">
      <c r="B12" s="67">
        <v>9</v>
      </c>
      <c r="C12" s="68" t="s">
        <v>536</v>
      </c>
    </row>
    <row r="13" spans="1:3" ht="32.65" customHeight="1">
      <c r="B13" s="67">
        <v>10</v>
      </c>
      <c r="C13" s="68" t="s">
        <v>13</v>
      </c>
    </row>
    <row r="14" spans="1:3" ht="32.65" customHeight="1">
      <c r="B14" s="67">
        <v>11</v>
      </c>
      <c r="C14" s="68" t="s">
        <v>14</v>
      </c>
    </row>
    <row r="15" spans="1:3" ht="32.65" customHeight="1">
      <c r="B15" s="67">
        <v>12</v>
      </c>
      <c r="C15" s="68" t="s">
        <v>15</v>
      </c>
    </row>
    <row r="16" spans="1:3" ht="32.65" customHeight="1">
      <c r="B16" s="67">
        <v>13</v>
      </c>
      <c r="C16" s="68" t="s">
        <v>16</v>
      </c>
    </row>
    <row r="17" spans="2:3" ht="32.65" customHeight="1">
      <c r="B17" s="67">
        <v>14</v>
      </c>
      <c r="C17" s="68" t="s">
        <v>17</v>
      </c>
    </row>
    <row r="18" spans="2:3" ht="32.65" customHeight="1">
      <c r="B18" s="67">
        <v>15</v>
      </c>
      <c r="C18" s="68" t="s">
        <v>18</v>
      </c>
    </row>
    <row r="19" spans="2:3" ht="32.65" customHeight="1">
      <c r="B19" s="67">
        <v>16</v>
      </c>
      <c r="C19" s="68" t="s">
        <v>19</v>
      </c>
    </row>
    <row r="20" spans="2:3" ht="32.65" customHeight="1">
      <c r="B20" s="67">
        <v>17</v>
      </c>
      <c r="C20" s="68" t="s">
        <v>20</v>
      </c>
    </row>
    <row r="21" spans="2:3" ht="32.65" customHeight="1">
      <c r="B21" s="67">
        <v>18</v>
      </c>
      <c r="C21" s="68" t="s">
        <v>21</v>
      </c>
    </row>
    <row r="22" spans="2:3" ht="32.65" customHeight="1">
      <c r="B22" s="67">
        <v>19</v>
      </c>
      <c r="C22" s="68" t="s">
        <v>22</v>
      </c>
    </row>
    <row r="23" spans="2:3" ht="32.65" customHeight="1">
      <c r="B23" s="67">
        <v>20</v>
      </c>
      <c r="C23" s="68" t="s">
        <v>23</v>
      </c>
    </row>
    <row r="24" spans="2:3" ht="32.65" customHeight="1">
      <c r="B24" s="67">
        <v>21</v>
      </c>
      <c r="C24" s="68" t="s">
        <v>24</v>
      </c>
    </row>
    <row r="25" spans="2:3" ht="32.65" customHeight="1">
      <c r="B25" s="67">
        <v>22</v>
      </c>
      <c r="C25" s="68" t="s">
        <v>25</v>
      </c>
    </row>
    <row r="26" spans="2:3" ht="32.65" customHeight="1">
      <c r="B26" s="67">
        <v>23</v>
      </c>
      <c r="C26" s="68" t="s">
        <v>26</v>
      </c>
    </row>
    <row r="27" spans="2:3" ht="32.65" customHeight="1">
      <c r="B27" s="67">
        <v>24</v>
      </c>
      <c r="C27" s="68" t="s">
        <v>27</v>
      </c>
    </row>
  </sheetData>
  <mergeCells count="2">
    <mergeCell ref="B3:C3"/>
    <mergeCell ref="B1:C2"/>
  </mergeCells>
  <phoneticPr fontId="18"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A11" sqref="A11:F1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spans="1:20" ht="16.350000000000001" customHeight="1">
      <c r="A1" s="1"/>
      <c r="S1" s="128" t="s">
        <v>524</v>
      </c>
      <c r="T1" s="128"/>
    </row>
    <row r="2" spans="1:20" ht="47.45" customHeight="1">
      <c r="A2" s="129" t="s">
        <v>21</v>
      </c>
      <c r="B2" s="129"/>
      <c r="C2" s="129"/>
      <c r="D2" s="129"/>
      <c r="E2" s="129"/>
      <c r="F2" s="129"/>
      <c r="G2" s="129"/>
      <c r="H2" s="129"/>
      <c r="I2" s="129"/>
      <c r="J2" s="129"/>
      <c r="K2" s="129"/>
      <c r="L2" s="129"/>
      <c r="M2" s="129"/>
      <c r="N2" s="129"/>
      <c r="O2" s="129"/>
      <c r="P2" s="129"/>
      <c r="Q2" s="129"/>
    </row>
    <row r="3" spans="1:20" ht="24.2" customHeight="1">
      <c r="A3" s="130" t="str">
        <f>"部门"&amp;":"&amp;封面!E4&amp;封面!E5</f>
        <v>部门:405022益阳市赫山区新市渡镇卫生院</v>
      </c>
      <c r="B3" s="130"/>
      <c r="C3" s="130"/>
      <c r="D3" s="130"/>
      <c r="E3" s="130"/>
      <c r="F3" s="130"/>
      <c r="G3" s="130"/>
      <c r="H3" s="130"/>
      <c r="I3" s="130"/>
      <c r="J3" s="130"/>
      <c r="K3" s="130"/>
      <c r="L3" s="130"/>
      <c r="M3" s="130"/>
      <c r="N3" s="130"/>
      <c r="O3" s="130"/>
      <c r="P3" s="130"/>
      <c r="Q3" s="130"/>
      <c r="R3" s="130"/>
      <c r="S3" s="132" t="s">
        <v>29</v>
      </c>
      <c r="T3" s="132"/>
    </row>
    <row r="4" spans="1:20" ht="27.6" customHeight="1">
      <c r="A4" s="131" t="s">
        <v>154</v>
      </c>
      <c r="B4" s="131"/>
      <c r="C4" s="131"/>
      <c r="D4" s="131" t="s">
        <v>195</v>
      </c>
      <c r="E4" s="131" t="s">
        <v>196</v>
      </c>
      <c r="F4" s="131" t="s">
        <v>197</v>
      </c>
      <c r="G4" s="131" t="s">
        <v>198</v>
      </c>
      <c r="H4" s="131" t="s">
        <v>199</v>
      </c>
      <c r="I4" s="131" t="s">
        <v>200</v>
      </c>
      <c r="J4" s="131" t="s">
        <v>201</v>
      </c>
      <c r="K4" s="131" t="s">
        <v>202</v>
      </c>
      <c r="L4" s="131" t="s">
        <v>203</v>
      </c>
      <c r="M4" s="131" t="s">
        <v>204</v>
      </c>
      <c r="N4" s="131" t="s">
        <v>205</v>
      </c>
      <c r="O4" s="131" t="s">
        <v>206</v>
      </c>
      <c r="P4" s="131" t="s">
        <v>207</v>
      </c>
      <c r="Q4" s="131" t="s">
        <v>208</v>
      </c>
      <c r="R4" s="131" t="s">
        <v>209</v>
      </c>
      <c r="S4" s="131" t="s">
        <v>210</v>
      </c>
      <c r="T4" s="131" t="s">
        <v>211</v>
      </c>
    </row>
    <row r="5" spans="1:20" ht="19.899999999999999" customHeight="1">
      <c r="A5" s="8" t="s">
        <v>162</v>
      </c>
      <c r="B5" s="8" t="s">
        <v>163</v>
      </c>
      <c r="C5" s="8" t="s">
        <v>164</v>
      </c>
      <c r="D5" s="131"/>
      <c r="E5" s="131"/>
      <c r="F5" s="131"/>
      <c r="G5" s="131"/>
      <c r="H5" s="131"/>
      <c r="I5" s="131"/>
      <c r="J5" s="131"/>
      <c r="K5" s="131"/>
      <c r="L5" s="131"/>
      <c r="M5" s="131"/>
      <c r="N5" s="131"/>
      <c r="O5" s="131"/>
      <c r="P5" s="131"/>
      <c r="Q5" s="131"/>
      <c r="R5" s="131"/>
      <c r="S5" s="131"/>
      <c r="T5" s="131"/>
    </row>
    <row r="6" spans="1:20" ht="22.9" customHeight="1">
      <c r="A6" s="12"/>
      <c r="B6" s="12"/>
      <c r="C6" s="12"/>
      <c r="D6" s="12"/>
      <c r="E6" s="12" t="s">
        <v>133</v>
      </c>
      <c r="F6" s="14">
        <v>0</v>
      </c>
      <c r="G6" s="14"/>
      <c r="H6" s="14"/>
      <c r="I6" s="14"/>
      <c r="J6" s="14"/>
      <c r="K6" s="14"/>
      <c r="L6" s="14"/>
      <c r="M6" s="14"/>
      <c r="N6" s="14"/>
      <c r="O6" s="14"/>
      <c r="P6" s="14"/>
      <c r="Q6" s="14"/>
      <c r="R6" s="14"/>
      <c r="S6" s="14"/>
      <c r="T6" s="14"/>
    </row>
    <row r="7" spans="1:20" ht="22.9" customHeight="1">
      <c r="A7" s="12"/>
      <c r="B7" s="12"/>
      <c r="C7" s="12"/>
      <c r="D7" s="19"/>
      <c r="E7" s="19"/>
      <c r="F7" s="14"/>
      <c r="G7" s="14"/>
      <c r="H7" s="14"/>
      <c r="I7" s="14"/>
      <c r="J7" s="14"/>
      <c r="K7" s="14"/>
      <c r="L7" s="14"/>
      <c r="M7" s="14"/>
      <c r="N7" s="14"/>
      <c r="O7" s="14"/>
      <c r="P7" s="14"/>
      <c r="Q7" s="14"/>
      <c r="R7" s="14"/>
      <c r="S7" s="14"/>
      <c r="T7" s="14"/>
    </row>
    <row r="8" spans="1:20" ht="22.9" customHeight="1">
      <c r="A8" s="21"/>
      <c r="B8" s="21"/>
      <c r="C8" s="21"/>
      <c r="D8" s="15"/>
      <c r="E8" s="15"/>
      <c r="F8" s="14"/>
      <c r="G8" s="14"/>
      <c r="H8" s="14"/>
      <c r="I8" s="14"/>
      <c r="J8" s="14"/>
      <c r="K8" s="14"/>
      <c r="L8" s="14"/>
      <c r="M8" s="14"/>
      <c r="N8" s="14"/>
      <c r="O8" s="14"/>
      <c r="P8" s="14"/>
      <c r="Q8" s="14"/>
      <c r="R8" s="14"/>
      <c r="S8" s="14"/>
      <c r="T8" s="14"/>
    </row>
    <row r="9" spans="1:20" ht="22.9" customHeight="1">
      <c r="A9" s="22"/>
      <c r="B9" s="22"/>
      <c r="C9" s="22"/>
      <c r="D9" s="16"/>
      <c r="E9" s="23"/>
      <c r="F9" s="24"/>
      <c r="G9" s="24"/>
      <c r="H9" s="24"/>
      <c r="I9" s="24"/>
      <c r="J9" s="24"/>
      <c r="K9" s="24"/>
      <c r="L9" s="24"/>
      <c r="M9" s="24"/>
      <c r="N9" s="24"/>
      <c r="O9" s="24"/>
      <c r="P9" s="24"/>
      <c r="Q9" s="24"/>
      <c r="R9" s="24"/>
      <c r="S9" s="24"/>
      <c r="T9" s="24"/>
    </row>
    <row r="11" spans="1:20">
      <c r="A11" s="121" t="s">
        <v>531</v>
      </c>
      <c r="B11" s="122"/>
      <c r="C11" s="122"/>
      <c r="D11" s="122"/>
      <c r="E11" s="122"/>
      <c r="F11" s="122"/>
    </row>
  </sheetData>
  <mergeCells count="23">
    <mergeCell ref="A11:F11"/>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A11" sqref="A11:F1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spans="1:20" ht="16.350000000000001" customHeight="1">
      <c r="A1" s="1"/>
      <c r="S1" s="128" t="s">
        <v>525</v>
      </c>
      <c r="T1" s="128"/>
    </row>
    <row r="2" spans="1:20" ht="47.45" customHeight="1">
      <c r="A2" s="129" t="s">
        <v>22</v>
      </c>
      <c r="B2" s="129"/>
      <c r="C2" s="129"/>
      <c r="D2" s="129"/>
      <c r="E2" s="129"/>
      <c r="F2" s="129"/>
      <c r="G2" s="129"/>
      <c r="H2" s="129"/>
      <c r="I2" s="129"/>
      <c r="J2" s="129"/>
      <c r="K2" s="129"/>
      <c r="L2" s="129"/>
      <c r="M2" s="129"/>
      <c r="N2" s="129"/>
      <c r="O2" s="129"/>
      <c r="P2" s="129"/>
      <c r="Q2" s="129"/>
      <c r="R2" s="129"/>
      <c r="S2" s="129"/>
      <c r="T2" s="129"/>
    </row>
    <row r="3" spans="1:20" ht="21.6" customHeight="1">
      <c r="A3" s="130" t="str">
        <f>"部门"&amp;":"&amp;封面!E4&amp;封面!E5</f>
        <v>部门:405022益阳市赫山区新市渡镇卫生院</v>
      </c>
      <c r="B3" s="130"/>
      <c r="C3" s="130"/>
      <c r="D3" s="130"/>
      <c r="E3" s="130"/>
      <c r="F3" s="130"/>
      <c r="G3" s="130"/>
      <c r="H3" s="130"/>
      <c r="I3" s="130"/>
      <c r="J3" s="130"/>
      <c r="K3" s="130"/>
      <c r="L3" s="130"/>
      <c r="M3" s="130"/>
      <c r="N3" s="130"/>
      <c r="O3" s="130"/>
      <c r="P3" s="130"/>
      <c r="Q3" s="130"/>
      <c r="R3" s="130"/>
      <c r="S3" s="132" t="s">
        <v>29</v>
      </c>
      <c r="T3" s="132"/>
    </row>
    <row r="4" spans="1:20" ht="29.25" customHeight="1">
      <c r="A4" s="131" t="s">
        <v>154</v>
      </c>
      <c r="B4" s="131"/>
      <c r="C4" s="131"/>
      <c r="D4" s="131" t="s">
        <v>195</v>
      </c>
      <c r="E4" s="131" t="s">
        <v>196</v>
      </c>
      <c r="F4" s="131" t="s">
        <v>213</v>
      </c>
      <c r="G4" s="131" t="s">
        <v>157</v>
      </c>
      <c r="H4" s="131"/>
      <c r="I4" s="131"/>
      <c r="J4" s="131"/>
      <c r="K4" s="131" t="s">
        <v>158</v>
      </c>
      <c r="L4" s="131"/>
      <c r="M4" s="131"/>
      <c r="N4" s="131"/>
      <c r="O4" s="131"/>
      <c r="P4" s="131"/>
      <c r="Q4" s="131"/>
      <c r="R4" s="131"/>
      <c r="S4" s="131"/>
      <c r="T4" s="131"/>
    </row>
    <row r="5" spans="1:20" ht="50.1" customHeight="1">
      <c r="A5" s="8" t="s">
        <v>162</v>
      </c>
      <c r="B5" s="8" t="s">
        <v>163</v>
      </c>
      <c r="C5" s="8" t="s">
        <v>164</v>
      </c>
      <c r="D5" s="131"/>
      <c r="E5" s="131"/>
      <c r="F5" s="131"/>
      <c r="G5" s="8" t="s">
        <v>133</v>
      </c>
      <c r="H5" s="8" t="s">
        <v>214</v>
      </c>
      <c r="I5" s="8" t="s">
        <v>215</v>
      </c>
      <c r="J5" s="8" t="s">
        <v>206</v>
      </c>
      <c r="K5" s="8" t="s">
        <v>133</v>
      </c>
      <c r="L5" s="8" t="s">
        <v>217</v>
      </c>
      <c r="M5" s="8" t="s">
        <v>218</v>
      </c>
      <c r="N5" s="8" t="s">
        <v>208</v>
      </c>
      <c r="O5" s="8" t="s">
        <v>219</v>
      </c>
      <c r="P5" s="8" t="s">
        <v>220</v>
      </c>
      <c r="Q5" s="8" t="s">
        <v>221</v>
      </c>
      <c r="R5" s="8" t="s">
        <v>204</v>
      </c>
      <c r="S5" s="8" t="s">
        <v>207</v>
      </c>
      <c r="T5" s="8" t="s">
        <v>211</v>
      </c>
    </row>
    <row r="6" spans="1:20" ht="22.9" customHeight="1">
      <c r="A6" s="12"/>
      <c r="B6" s="12"/>
      <c r="C6" s="12"/>
      <c r="D6" s="12"/>
      <c r="E6" s="12" t="s">
        <v>133</v>
      </c>
      <c r="F6" s="14">
        <v>0</v>
      </c>
      <c r="G6" s="14"/>
      <c r="H6" s="14"/>
      <c r="I6" s="14"/>
      <c r="J6" s="14"/>
      <c r="K6" s="14"/>
      <c r="L6" s="14"/>
      <c r="M6" s="14"/>
      <c r="N6" s="14"/>
      <c r="O6" s="14"/>
      <c r="P6" s="14"/>
      <c r="Q6" s="14"/>
      <c r="R6" s="14"/>
      <c r="S6" s="14"/>
      <c r="T6" s="14"/>
    </row>
    <row r="7" spans="1:20" ht="22.9" customHeight="1">
      <c r="A7" s="12"/>
      <c r="B7" s="12"/>
      <c r="C7" s="12"/>
      <c r="D7" s="19"/>
      <c r="E7" s="19"/>
      <c r="F7" s="14"/>
      <c r="G7" s="14"/>
      <c r="H7" s="14"/>
      <c r="I7" s="14"/>
      <c r="J7" s="14"/>
      <c r="K7" s="14"/>
      <c r="L7" s="14"/>
      <c r="M7" s="14"/>
      <c r="N7" s="14"/>
      <c r="O7" s="14"/>
      <c r="P7" s="14"/>
      <c r="Q7" s="14"/>
      <c r="R7" s="14"/>
      <c r="S7" s="14"/>
      <c r="T7" s="14"/>
    </row>
    <row r="8" spans="1:20" ht="22.9" customHeight="1">
      <c r="A8" s="21"/>
      <c r="B8" s="21"/>
      <c r="C8" s="21"/>
      <c r="D8" s="15"/>
      <c r="E8" s="15"/>
      <c r="F8" s="14"/>
      <c r="G8" s="14"/>
      <c r="H8" s="14"/>
      <c r="I8" s="14"/>
      <c r="J8" s="14"/>
      <c r="K8" s="14"/>
      <c r="L8" s="14"/>
      <c r="M8" s="14"/>
      <c r="N8" s="14"/>
      <c r="O8" s="14"/>
      <c r="P8" s="14"/>
      <c r="Q8" s="14"/>
      <c r="R8" s="14"/>
      <c r="S8" s="14"/>
      <c r="T8" s="14"/>
    </row>
    <row r="9" spans="1:20" ht="22.9" customHeight="1">
      <c r="A9" s="22"/>
      <c r="B9" s="22"/>
      <c r="C9" s="22"/>
      <c r="D9" s="16"/>
      <c r="E9" s="23"/>
      <c r="F9" s="20"/>
      <c r="G9" s="17"/>
      <c r="H9" s="17"/>
      <c r="I9" s="17"/>
      <c r="J9" s="17"/>
      <c r="K9" s="17"/>
      <c r="L9" s="17"/>
      <c r="M9" s="17"/>
      <c r="N9" s="17"/>
      <c r="O9" s="17"/>
      <c r="P9" s="17"/>
      <c r="Q9" s="17"/>
      <c r="R9" s="17"/>
      <c r="S9" s="17"/>
      <c r="T9" s="17"/>
    </row>
    <row r="11" spans="1:20">
      <c r="A11" s="121" t="s">
        <v>531</v>
      </c>
      <c r="B11" s="122"/>
      <c r="C11" s="122"/>
      <c r="D11" s="122"/>
      <c r="E11" s="122"/>
      <c r="F11" s="122"/>
    </row>
  </sheetData>
  <mergeCells count="11">
    <mergeCell ref="A11:F11"/>
    <mergeCell ref="S1:T1"/>
    <mergeCell ref="A2:T2"/>
    <mergeCell ref="A3:R3"/>
    <mergeCell ref="S3:T3"/>
    <mergeCell ref="A4:C4"/>
    <mergeCell ref="G4:J4"/>
    <mergeCell ref="K4:T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F14"/>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spans="1:8" ht="16.350000000000001" customHeight="1">
      <c r="A1" s="1"/>
      <c r="H1" s="11" t="s">
        <v>526</v>
      </c>
    </row>
    <row r="2" spans="1:8" ht="38.85" customHeight="1">
      <c r="A2" s="129" t="s">
        <v>400</v>
      </c>
      <c r="B2" s="129"/>
      <c r="C2" s="129"/>
      <c r="D2" s="129"/>
      <c r="E2" s="129"/>
      <c r="F2" s="129"/>
      <c r="G2" s="129"/>
      <c r="H2" s="129"/>
    </row>
    <row r="3" spans="1:8" ht="24.2" customHeight="1">
      <c r="A3" s="130" t="str">
        <f>"部门"&amp;":"&amp;封面!E4&amp;封面!E5</f>
        <v>部门:405022益阳市赫山区新市渡镇卫生院</v>
      </c>
      <c r="B3" s="130"/>
      <c r="C3" s="130"/>
      <c r="D3" s="130"/>
      <c r="E3" s="130"/>
      <c r="F3" s="130"/>
      <c r="G3" s="130"/>
      <c r="H3" s="6" t="s">
        <v>29</v>
      </c>
    </row>
    <row r="4" spans="1:8" ht="19.899999999999999" customHeight="1">
      <c r="A4" s="131" t="s">
        <v>155</v>
      </c>
      <c r="B4" s="131" t="s">
        <v>156</v>
      </c>
      <c r="C4" s="131" t="s">
        <v>133</v>
      </c>
      <c r="D4" s="131" t="s">
        <v>401</v>
      </c>
      <c r="E4" s="131"/>
      <c r="F4" s="131"/>
      <c r="G4" s="131"/>
      <c r="H4" s="131" t="s">
        <v>158</v>
      </c>
    </row>
    <row r="5" spans="1:8" ht="23.25" customHeight="1">
      <c r="A5" s="131"/>
      <c r="B5" s="131"/>
      <c r="C5" s="131"/>
      <c r="D5" s="131" t="s">
        <v>135</v>
      </c>
      <c r="E5" s="131" t="s">
        <v>234</v>
      </c>
      <c r="F5" s="131"/>
      <c r="G5" s="131" t="s">
        <v>236</v>
      </c>
      <c r="H5" s="131"/>
    </row>
    <row r="6" spans="1:8" ht="23.25" customHeight="1">
      <c r="A6" s="131"/>
      <c r="B6" s="131"/>
      <c r="C6" s="131"/>
      <c r="D6" s="131"/>
      <c r="E6" s="8" t="s">
        <v>214</v>
      </c>
      <c r="F6" s="8" t="s">
        <v>206</v>
      </c>
      <c r="G6" s="131"/>
      <c r="H6" s="131"/>
    </row>
    <row r="7" spans="1:8" ht="22.9" customHeight="1">
      <c r="A7" s="12"/>
      <c r="B7" s="13" t="s">
        <v>133</v>
      </c>
      <c r="C7" s="14">
        <v>0</v>
      </c>
      <c r="D7" s="14"/>
      <c r="E7" s="14"/>
      <c r="F7" s="14"/>
      <c r="G7" s="14"/>
      <c r="H7" s="14"/>
    </row>
    <row r="8" spans="1:8" ht="22.9" customHeight="1">
      <c r="A8" s="19"/>
      <c r="B8" s="19"/>
      <c r="C8" s="14"/>
      <c r="D8" s="14"/>
      <c r="E8" s="14"/>
      <c r="F8" s="14"/>
      <c r="G8" s="14"/>
      <c r="H8" s="14"/>
    </row>
    <row r="9" spans="1:8" ht="22.9" customHeight="1">
      <c r="A9" s="15"/>
      <c r="B9" s="15"/>
      <c r="C9" s="14"/>
      <c r="D9" s="14"/>
      <c r="E9" s="14"/>
      <c r="F9" s="14"/>
      <c r="G9" s="14"/>
      <c r="H9" s="14"/>
    </row>
    <row r="10" spans="1:8" ht="22.9" customHeight="1">
      <c r="A10" s="15"/>
      <c r="B10" s="15"/>
      <c r="C10" s="14"/>
      <c r="D10" s="14"/>
      <c r="E10" s="14"/>
      <c r="F10" s="14"/>
      <c r="G10" s="14"/>
      <c r="H10" s="14"/>
    </row>
    <row r="11" spans="1:8" ht="22.9" customHeight="1">
      <c r="A11" s="15"/>
      <c r="B11" s="15"/>
      <c r="C11" s="14"/>
      <c r="D11" s="14"/>
      <c r="E11" s="14"/>
      <c r="F11" s="14"/>
      <c r="G11" s="14"/>
      <c r="H11" s="14"/>
    </row>
    <row r="12" spans="1:8" ht="22.9" customHeight="1">
      <c r="A12" s="16"/>
      <c r="B12" s="16"/>
      <c r="C12" s="17"/>
      <c r="D12" s="17"/>
      <c r="E12" s="20"/>
      <c r="F12" s="20"/>
      <c r="G12" s="20"/>
      <c r="H12" s="20"/>
    </row>
    <row r="14" spans="1:8">
      <c r="A14" s="121" t="s">
        <v>531</v>
      </c>
      <c r="B14" s="122"/>
      <c r="C14" s="122"/>
      <c r="D14" s="122"/>
      <c r="E14" s="122"/>
      <c r="F14" s="122"/>
    </row>
  </sheetData>
  <mergeCells count="11">
    <mergeCell ref="A14:F14"/>
    <mergeCell ref="A2:H2"/>
    <mergeCell ref="A3:G3"/>
    <mergeCell ref="D4:G4"/>
    <mergeCell ref="E5:F5"/>
    <mergeCell ref="A4:A6"/>
    <mergeCell ref="B4:B6"/>
    <mergeCell ref="C4:C6"/>
    <mergeCell ref="D5:D6"/>
    <mergeCell ref="G5:G6"/>
    <mergeCell ref="H4:H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14" sqref="A14:F14"/>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spans="1:8" ht="16.350000000000001" customHeight="1">
      <c r="A1" s="1"/>
      <c r="H1" s="11" t="s">
        <v>527</v>
      </c>
    </row>
    <row r="2" spans="1:8" ht="38.85" customHeight="1">
      <c r="A2" s="129" t="s">
        <v>24</v>
      </c>
      <c r="B2" s="129"/>
      <c r="C2" s="129"/>
      <c r="D2" s="129"/>
      <c r="E2" s="129"/>
      <c r="F2" s="129"/>
      <c r="G2" s="129"/>
      <c r="H2" s="129"/>
    </row>
    <row r="3" spans="1:8" ht="24.2" customHeight="1">
      <c r="A3" s="130" t="str">
        <f>"部门"&amp;":"&amp;封面!E4&amp;封面!E5</f>
        <v>部门:405022益阳市赫山区新市渡镇卫生院</v>
      </c>
      <c r="B3" s="130"/>
      <c r="C3" s="130"/>
      <c r="D3" s="130"/>
      <c r="E3" s="130"/>
      <c r="F3" s="130"/>
      <c r="G3" s="130"/>
      <c r="H3" s="6" t="s">
        <v>29</v>
      </c>
    </row>
    <row r="4" spans="1:8" ht="20.65" customHeight="1">
      <c r="A4" s="131" t="s">
        <v>155</v>
      </c>
      <c r="B4" s="131" t="s">
        <v>156</v>
      </c>
      <c r="C4" s="131" t="s">
        <v>133</v>
      </c>
      <c r="D4" s="131" t="s">
        <v>402</v>
      </c>
      <c r="E4" s="131"/>
      <c r="F4" s="131"/>
      <c r="G4" s="131"/>
      <c r="H4" s="131" t="s">
        <v>158</v>
      </c>
    </row>
    <row r="5" spans="1:8" ht="18.95" customHeight="1">
      <c r="A5" s="131"/>
      <c r="B5" s="131"/>
      <c r="C5" s="131"/>
      <c r="D5" s="131" t="s">
        <v>135</v>
      </c>
      <c r="E5" s="131" t="s">
        <v>234</v>
      </c>
      <c r="F5" s="131"/>
      <c r="G5" s="131" t="s">
        <v>236</v>
      </c>
      <c r="H5" s="131"/>
    </row>
    <row r="6" spans="1:8" ht="24.2" customHeight="1">
      <c r="A6" s="131"/>
      <c r="B6" s="131"/>
      <c r="C6" s="131"/>
      <c r="D6" s="131"/>
      <c r="E6" s="8" t="s">
        <v>214</v>
      </c>
      <c r="F6" s="8" t="s">
        <v>206</v>
      </c>
      <c r="G6" s="131"/>
      <c r="H6" s="131"/>
    </row>
    <row r="7" spans="1:8" ht="22.9" customHeight="1">
      <c r="A7" s="12"/>
      <c r="B7" s="13" t="s">
        <v>133</v>
      </c>
      <c r="C7" s="14">
        <v>0</v>
      </c>
      <c r="D7" s="14"/>
      <c r="E7" s="14"/>
      <c r="F7" s="14"/>
      <c r="G7" s="14"/>
      <c r="H7" s="14"/>
    </row>
    <row r="8" spans="1:8" ht="22.9" customHeight="1">
      <c r="A8" s="19"/>
      <c r="B8" s="19"/>
      <c r="C8" s="14"/>
      <c r="D8" s="14"/>
      <c r="E8" s="14"/>
      <c r="F8" s="14"/>
      <c r="G8" s="14"/>
      <c r="H8" s="14"/>
    </row>
    <row r="9" spans="1:8" ht="22.9" customHeight="1">
      <c r="A9" s="15"/>
      <c r="B9" s="15"/>
      <c r="C9" s="14"/>
      <c r="D9" s="14"/>
      <c r="E9" s="14"/>
      <c r="F9" s="14"/>
      <c r="G9" s="14"/>
      <c r="H9" s="14"/>
    </row>
    <row r="10" spans="1:8" ht="22.9" customHeight="1">
      <c r="A10" s="15"/>
      <c r="B10" s="15"/>
      <c r="C10" s="14"/>
      <c r="D10" s="14"/>
      <c r="E10" s="14"/>
      <c r="F10" s="14"/>
      <c r="G10" s="14"/>
      <c r="H10" s="14"/>
    </row>
    <row r="11" spans="1:8" ht="22.9" customHeight="1">
      <c r="A11" s="15"/>
      <c r="B11" s="15"/>
      <c r="C11" s="14"/>
      <c r="D11" s="14"/>
      <c r="E11" s="14"/>
      <c r="F11" s="14"/>
      <c r="G11" s="14"/>
      <c r="H11" s="14"/>
    </row>
    <row r="12" spans="1:8" ht="22.9" customHeight="1">
      <c r="A12" s="16"/>
      <c r="B12" s="16"/>
      <c r="C12" s="17"/>
      <c r="D12" s="17"/>
      <c r="E12" s="20"/>
      <c r="F12" s="20"/>
      <c r="G12" s="20"/>
      <c r="H12" s="20"/>
    </row>
    <row r="14" spans="1:8">
      <c r="A14" s="121" t="s">
        <v>531</v>
      </c>
      <c r="B14" s="122"/>
      <c r="C14" s="122"/>
      <c r="D14" s="122"/>
      <c r="E14" s="122"/>
      <c r="F14" s="122"/>
    </row>
  </sheetData>
  <mergeCells count="11">
    <mergeCell ref="A14:F14"/>
    <mergeCell ref="A2:H2"/>
    <mergeCell ref="A3:G3"/>
    <mergeCell ref="D4:G4"/>
    <mergeCell ref="E5:F5"/>
    <mergeCell ref="A4:A6"/>
    <mergeCell ref="B4:B6"/>
    <mergeCell ref="C4:C6"/>
    <mergeCell ref="D5:D6"/>
    <mergeCell ref="G5:G6"/>
    <mergeCell ref="H4:H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143" zoomScaleNormal="143" workbookViewId="0">
      <selection activeCell="J9" sqref="J9"/>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spans="1:14" ht="16.350000000000001" customHeight="1">
      <c r="A1" s="1"/>
      <c r="M1" s="128" t="s">
        <v>528</v>
      </c>
      <c r="N1" s="128"/>
    </row>
    <row r="2" spans="1:14" ht="45.75" customHeight="1">
      <c r="A2" s="129" t="s">
        <v>25</v>
      </c>
      <c r="B2" s="129"/>
      <c r="C2" s="129"/>
      <c r="D2" s="129"/>
      <c r="E2" s="129"/>
      <c r="F2" s="129"/>
      <c r="G2" s="129"/>
      <c r="H2" s="129"/>
      <c r="I2" s="129"/>
      <c r="J2" s="129"/>
      <c r="K2" s="129"/>
      <c r="L2" s="129"/>
      <c r="M2" s="129"/>
      <c r="N2" s="129"/>
    </row>
    <row r="3" spans="1:14" ht="18.2" customHeight="1">
      <c r="A3" s="130" t="str">
        <f>"部门"&amp;":"&amp;封面!E4&amp;封面!E5</f>
        <v>部门:405022益阳市赫山区新市渡镇卫生院</v>
      </c>
      <c r="B3" s="130"/>
      <c r="C3" s="130"/>
      <c r="D3" s="130"/>
      <c r="E3" s="130"/>
      <c r="F3" s="130"/>
      <c r="G3" s="130"/>
      <c r="H3" s="130"/>
      <c r="I3" s="130"/>
      <c r="J3" s="130"/>
      <c r="K3" s="130"/>
      <c r="L3" s="130"/>
      <c r="M3" s="132" t="s">
        <v>29</v>
      </c>
      <c r="N3" s="132"/>
    </row>
    <row r="4" spans="1:14" ht="26.1" customHeight="1">
      <c r="A4" s="131" t="s">
        <v>195</v>
      </c>
      <c r="B4" s="131" t="s">
        <v>403</v>
      </c>
      <c r="C4" s="131" t="s">
        <v>404</v>
      </c>
      <c r="D4" s="131"/>
      <c r="E4" s="131"/>
      <c r="F4" s="131"/>
      <c r="G4" s="131"/>
      <c r="H4" s="131"/>
      <c r="I4" s="131"/>
      <c r="J4" s="131"/>
      <c r="K4" s="131"/>
      <c r="L4" s="131"/>
      <c r="M4" s="131" t="s">
        <v>405</v>
      </c>
      <c r="N4" s="131"/>
    </row>
    <row r="5" spans="1:14" ht="31.9" customHeight="1">
      <c r="A5" s="131"/>
      <c r="B5" s="131"/>
      <c r="C5" s="131" t="s">
        <v>406</v>
      </c>
      <c r="D5" s="131" t="s">
        <v>136</v>
      </c>
      <c r="E5" s="131"/>
      <c r="F5" s="131"/>
      <c r="G5" s="131"/>
      <c r="H5" s="131"/>
      <c r="I5" s="131"/>
      <c r="J5" s="131" t="s">
        <v>407</v>
      </c>
      <c r="K5" s="131" t="s">
        <v>138</v>
      </c>
      <c r="L5" s="131" t="s">
        <v>139</v>
      </c>
      <c r="M5" s="131" t="s">
        <v>408</v>
      </c>
      <c r="N5" s="131" t="s">
        <v>409</v>
      </c>
    </row>
    <row r="6" spans="1:14" ht="44.85" customHeight="1">
      <c r="A6" s="131"/>
      <c r="B6" s="131"/>
      <c r="C6" s="131"/>
      <c r="D6" s="8" t="s">
        <v>410</v>
      </c>
      <c r="E6" s="8" t="s">
        <v>411</v>
      </c>
      <c r="F6" s="8" t="s">
        <v>412</v>
      </c>
      <c r="G6" s="8" t="s">
        <v>413</v>
      </c>
      <c r="H6" s="8" t="s">
        <v>414</v>
      </c>
      <c r="I6" s="8" t="s">
        <v>415</v>
      </c>
      <c r="J6" s="131"/>
      <c r="K6" s="131"/>
      <c r="L6" s="131"/>
      <c r="M6" s="131"/>
      <c r="N6" s="131"/>
    </row>
    <row r="7" spans="1:14" ht="22.9" customHeight="1">
      <c r="A7" s="12"/>
      <c r="B7" s="13" t="s">
        <v>133</v>
      </c>
      <c r="C7" s="14">
        <v>13</v>
      </c>
      <c r="D7" s="14">
        <v>13</v>
      </c>
      <c r="E7" s="14"/>
      <c r="F7" s="14"/>
      <c r="G7" s="14"/>
      <c r="H7" s="14"/>
      <c r="I7" s="14"/>
      <c r="J7" s="14"/>
      <c r="K7" s="14"/>
      <c r="L7" s="14"/>
      <c r="M7" s="14">
        <v>13</v>
      </c>
      <c r="N7" s="12"/>
    </row>
    <row r="8" spans="1:14" ht="22.9" customHeight="1">
      <c r="A8" s="19" t="s">
        <v>151</v>
      </c>
      <c r="B8" s="19" t="s">
        <v>152</v>
      </c>
      <c r="C8" s="14">
        <v>13</v>
      </c>
      <c r="D8" s="14">
        <v>13</v>
      </c>
      <c r="E8" s="14"/>
      <c r="F8" s="14"/>
      <c r="G8" s="14"/>
      <c r="H8" s="14"/>
      <c r="I8" s="14"/>
      <c r="J8" s="14"/>
      <c r="K8" s="14"/>
      <c r="L8" s="14"/>
      <c r="M8" s="14">
        <v>13</v>
      </c>
      <c r="N8" s="12"/>
    </row>
    <row r="9" spans="1:14" ht="22.9" customHeight="1">
      <c r="A9" s="15">
        <v>405014</v>
      </c>
      <c r="B9" s="15" t="s">
        <v>532</v>
      </c>
      <c r="C9" s="14">
        <v>13</v>
      </c>
      <c r="D9" s="14">
        <v>13</v>
      </c>
      <c r="E9" s="14"/>
      <c r="F9" s="14"/>
      <c r="G9" s="14"/>
      <c r="H9" s="14"/>
      <c r="I9" s="14"/>
      <c r="J9" s="14"/>
      <c r="K9" s="14"/>
      <c r="L9" s="14"/>
      <c r="M9" s="14">
        <v>13</v>
      </c>
      <c r="N9" s="12"/>
    </row>
    <row r="10" spans="1:14" ht="22.9" customHeight="1">
      <c r="A10" s="15">
        <v>405022</v>
      </c>
      <c r="B10" s="16" t="s">
        <v>416</v>
      </c>
      <c r="C10" s="17">
        <v>10</v>
      </c>
      <c r="D10" s="17">
        <v>10</v>
      </c>
      <c r="E10" s="17"/>
      <c r="F10" s="17"/>
      <c r="G10" s="17"/>
      <c r="H10" s="17"/>
      <c r="I10" s="17"/>
      <c r="J10" s="17"/>
      <c r="K10" s="17"/>
      <c r="L10" s="17"/>
      <c r="M10" s="17">
        <v>10</v>
      </c>
      <c r="N10" s="12"/>
    </row>
    <row r="11" spans="1:14" ht="22.9" customHeight="1">
      <c r="A11" s="15">
        <v>405022</v>
      </c>
      <c r="B11" s="16" t="s">
        <v>417</v>
      </c>
      <c r="C11" s="17">
        <v>3</v>
      </c>
      <c r="D11" s="17">
        <v>3</v>
      </c>
      <c r="E11" s="17"/>
      <c r="F11" s="17"/>
      <c r="G11" s="17"/>
      <c r="H11" s="17"/>
      <c r="I11" s="17"/>
      <c r="J11" s="17"/>
      <c r="K11" s="17"/>
      <c r="L11" s="17"/>
      <c r="M11" s="17">
        <v>3</v>
      </c>
      <c r="N11" s="18"/>
    </row>
    <row r="12" spans="1:14" ht="22.9" customHeight="1">
      <c r="A12" s="16"/>
      <c r="B12" s="16"/>
      <c r="C12" s="17"/>
      <c r="D12" s="17"/>
      <c r="E12" s="17"/>
      <c r="F12" s="17"/>
      <c r="G12" s="17"/>
      <c r="H12" s="17"/>
      <c r="I12" s="17"/>
      <c r="J12" s="17"/>
      <c r="K12" s="17"/>
      <c r="L12" s="17"/>
      <c r="M12" s="17"/>
      <c r="N12" s="18"/>
    </row>
    <row r="13" spans="1:14" ht="22.9" customHeight="1">
      <c r="A13" s="16"/>
      <c r="B13" s="16"/>
      <c r="C13" s="17"/>
      <c r="D13" s="17"/>
      <c r="E13" s="17"/>
      <c r="F13" s="17"/>
      <c r="G13" s="17"/>
      <c r="H13" s="17"/>
      <c r="I13" s="17"/>
      <c r="J13" s="17"/>
      <c r="K13" s="17"/>
      <c r="L13" s="17"/>
      <c r="M13" s="17"/>
      <c r="N13" s="18"/>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pane ySplit="5" topLeftCell="A22" activePane="bottomLeft" state="frozen"/>
      <selection pane="bottomLeft" activeCell="M1" sqref="M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spans="1:13" ht="16.350000000000001" customHeight="1">
      <c r="A1" s="1"/>
      <c r="B1" s="1"/>
      <c r="C1" s="1"/>
      <c r="D1" s="1"/>
      <c r="E1" s="1"/>
      <c r="F1" s="1"/>
      <c r="G1" s="1"/>
      <c r="H1" s="1"/>
      <c r="I1" s="1"/>
      <c r="J1" s="1"/>
      <c r="K1" s="1"/>
      <c r="L1" s="1"/>
      <c r="M1" s="11" t="s">
        <v>529</v>
      </c>
    </row>
    <row r="2" spans="1:13" ht="37.9" customHeight="1">
      <c r="A2" s="1"/>
      <c r="B2" s="1"/>
      <c r="C2" s="107" t="s">
        <v>418</v>
      </c>
      <c r="D2" s="107"/>
      <c r="E2" s="107"/>
      <c r="F2" s="107"/>
      <c r="G2" s="107"/>
      <c r="H2" s="107"/>
      <c r="I2" s="107"/>
      <c r="J2" s="107"/>
      <c r="K2" s="107"/>
      <c r="L2" s="107"/>
      <c r="M2" s="107"/>
    </row>
    <row r="3" spans="1:13" ht="21.6" customHeight="1">
      <c r="A3" s="130" t="str">
        <f>"部门"&amp;":"&amp;封面!E4&amp;封面!E5</f>
        <v>部门:405022益阳市赫山区新市渡镇卫生院</v>
      </c>
      <c r="B3" s="130"/>
      <c r="C3" s="130"/>
      <c r="D3" s="130"/>
      <c r="E3" s="130"/>
      <c r="F3" s="130"/>
      <c r="G3" s="130"/>
      <c r="H3" s="130"/>
      <c r="I3" s="130"/>
      <c r="J3" s="130"/>
      <c r="K3" s="130"/>
      <c r="L3" s="132" t="s">
        <v>29</v>
      </c>
      <c r="M3" s="132"/>
    </row>
    <row r="4" spans="1:13" ht="33.6" customHeight="1">
      <c r="A4" s="131" t="s">
        <v>195</v>
      </c>
      <c r="B4" s="131" t="s">
        <v>419</v>
      </c>
      <c r="C4" s="131" t="s">
        <v>420</v>
      </c>
      <c r="D4" s="131" t="s">
        <v>421</v>
      </c>
      <c r="E4" s="131" t="s">
        <v>422</v>
      </c>
      <c r="F4" s="131"/>
      <c r="G4" s="131"/>
      <c r="H4" s="131"/>
      <c r="I4" s="131"/>
      <c r="J4" s="131"/>
      <c r="K4" s="131"/>
      <c r="L4" s="131"/>
      <c r="M4" s="131"/>
    </row>
    <row r="5" spans="1:13" ht="36.200000000000003" customHeight="1">
      <c r="A5" s="131"/>
      <c r="B5" s="131"/>
      <c r="C5" s="131"/>
      <c r="D5" s="131"/>
      <c r="E5" s="8" t="s">
        <v>423</v>
      </c>
      <c r="F5" s="8" t="s">
        <v>424</v>
      </c>
      <c r="G5" s="8" t="s">
        <v>425</v>
      </c>
      <c r="H5" s="8" t="s">
        <v>426</v>
      </c>
      <c r="I5" s="8" t="s">
        <v>427</v>
      </c>
      <c r="J5" s="8" t="s">
        <v>428</v>
      </c>
      <c r="K5" s="8" t="s">
        <v>429</v>
      </c>
      <c r="L5" s="8" t="s">
        <v>430</v>
      </c>
      <c r="M5" s="8" t="s">
        <v>431</v>
      </c>
    </row>
    <row r="6" spans="1:13" ht="45" customHeight="1">
      <c r="A6" s="135">
        <v>405022</v>
      </c>
      <c r="B6" s="135" t="s">
        <v>432</v>
      </c>
      <c r="C6" s="134">
        <v>10</v>
      </c>
      <c r="D6" s="135" t="s">
        <v>433</v>
      </c>
      <c r="E6" s="133" t="s">
        <v>434</v>
      </c>
      <c r="F6" s="9" t="s">
        <v>435</v>
      </c>
      <c r="G6" s="9"/>
      <c r="H6" s="9"/>
      <c r="I6" s="9"/>
      <c r="J6" s="9"/>
      <c r="K6" s="9" t="s">
        <v>436</v>
      </c>
      <c r="L6" s="9" t="s">
        <v>437</v>
      </c>
      <c r="M6" s="9"/>
    </row>
    <row r="7" spans="1:13" ht="24">
      <c r="A7" s="135"/>
      <c r="B7" s="135"/>
      <c r="C7" s="134"/>
      <c r="D7" s="135"/>
      <c r="E7" s="133"/>
      <c r="F7" s="9" t="s">
        <v>438</v>
      </c>
      <c r="G7" s="9" t="s">
        <v>439</v>
      </c>
      <c r="H7" s="9"/>
      <c r="I7" s="9"/>
      <c r="J7" s="9"/>
      <c r="K7" s="9" t="s">
        <v>440</v>
      </c>
      <c r="L7" s="9" t="s">
        <v>441</v>
      </c>
      <c r="M7" s="9"/>
    </row>
    <row r="8" spans="1:13" ht="24">
      <c r="A8" s="135"/>
      <c r="B8" s="135"/>
      <c r="C8" s="134"/>
      <c r="D8" s="135"/>
      <c r="E8" s="133"/>
      <c r="F8" s="9" t="s">
        <v>442</v>
      </c>
      <c r="G8" s="9"/>
      <c r="H8" s="9"/>
      <c r="I8" s="9"/>
      <c r="J8" s="9"/>
      <c r="K8" s="9" t="s">
        <v>436</v>
      </c>
      <c r="L8" s="9" t="s">
        <v>437</v>
      </c>
      <c r="M8" s="9"/>
    </row>
    <row r="9" spans="1:13">
      <c r="A9" s="135"/>
      <c r="B9" s="135"/>
      <c r="C9" s="134"/>
      <c r="D9" s="135"/>
      <c r="E9" s="133" t="s">
        <v>443</v>
      </c>
      <c r="F9" s="9" t="s">
        <v>444</v>
      </c>
      <c r="G9" s="9" t="s">
        <v>445</v>
      </c>
      <c r="H9" s="9"/>
      <c r="I9" s="9"/>
      <c r="J9" s="9"/>
      <c r="K9" s="9" t="s">
        <v>440</v>
      </c>
      <c r="L9" s="9" t="s">
        <v>441</v>
      </c>
      <c r="M9" s="9"/>
    </row>
    <row r="10" spans="1:13">
      <c r="A10" s="135"/>
      <c r="B10" s="135"/>
      <c r="C10" s="134"/>
      <c r="D10" s="135"/>
      <c r="E10" s="133"/>
      <c r="F10" s="9" t="s">
        <v>446</v>
      </c>
      <c r="G10" s="9"/>
      <c r="H10" s="9"/>
      <c r="I10" s="9"/>
      <c r="J10" s="9"/>
      <c r="K10" s="9" t="s">
        <v>436</v>
      </c>
      <c r="L10" s="9" t="s">
        <v>437</v>
      </c>
      <c r="M10" s="9"/>
    </row>
    <row r="11" spans="1:13" ht="24">
      <c r="A11" s="135"/>
      <c r="B11" s="135"/>
      <c r="C11" s="134"/>
      <c r="D11" s="135"/>
      <c r="E11" s="133"/>
      <c r="F11" s="9" t="s">
        <v>447</v>
      </c>
      <c r="G11" s="9" t="s">
        <v>448</v>
      </c>
      <c r="H11" s="9"/>
      <c r="I11" s="9"/>
      <c r="J11" s="9"/>
      <c r="K11" s="9" t="s">
        <v>436</v>
      </c>
      <c r="L11" s="9" t="s">
        <v>437</v>
      </c>
      <c r="M11" s="9"/>
    </row>
    <row r="12" spans="1:13" ht="36">
      <c r="A12" s="135"/>
      <c r="B12" s="135"/>
      <c r="C12" s="134"/>
      <c r="D12" s="135"/>
      <c r="E12" s="10" t="s">
        <v>449</v>
      </c>
      <c r="F12" s="9" t="s">
        <v>450</v>
      </c>
      <c r="G12" s="9" t="s">
        <v>451</v>
      </c>
      <c r="H12" s="9" t="s">
        <v>452</v>
      </c>
      <c r="I12" s="9"/>
      <c r="J12" s="9"/>
      <c r="K12" s="9" t="s">
        <v>453</v>
      </c>
      <c r="L12" s="9" t="s">
        <v>454</v>
      </c>
      <c r="M12" s="9"/>
    </row>
    <row r="13" spans="1:13" ht="24">
      <c r="A13" s="135"/>
      <c r="B13" s="135"/>
      <c r="C13" s="134"/>
      <c r="D13" s="135"/>
      <c r="E13" s="133" t="s">
        <v>455</v>
      </c>
      <c r="F13" s="9" t="s">
        <v>456</v>
      </c>
      <c r="G13" s="9"/>
      <c r="H13" s="9"/>
      <c r="I13" s="9"/>
      <c r="J13" s="9"/>
      <c r="K13" s="9" t="s">
        <v>436</v>
      </c>
      <c r="L13" s="9" t="s">
        <v>437</v>
      </c>
      <c r="M13" s="9"/>
    </row>
    <row r="14" spans="1:13" ht="36">
      <c r="A14" s="135"/>
      <c r="B14" s="135"/>
      <c r="C14" s="134"/>
      <c r="D14" s="135"/>
      <c r="E14" s="133"/>
      <c r="F14" s="9" t="s">
        <v>457</v>
      </c>
      <c r="G14" s="9" t="s">
        <v>458</v>
      </c>
      <c r="H14" s="9"/>
      <c r="I14" s="9"/>
      <c r="J14" s="9"/>
      <c r="K14" s="9" t="s">
        <v>436</v>
      </c>
      <c r="L14" s="9" t="s">
        <v>437</v>
      </c>
      <c r="M14" s="9"/>
    </row>
    <row r="15" spans="1:13" ht="24">
      <c r="A15" s="135"/>
      <c r="B15" s="135"/>
      <c r="C15" s="134"/>
      <c r="D15" s="135"/>
      <c r="E15" s="133"/>
      <c r="F15" s="9" t="s">
        <v>459</v>
      </c>
      <c r="G15" s="9"/>
      <c r="H15" s="9"/>
      <c r="I15" s="9"/>
      <c r="J15" s="9"/>
      <c r="K15" s="9" t="s">
        <v>436</v>
      </c>
      <c r="L15" s="9" t="s">
        <v>437</v>
      </c>
      <c r="M15" s="9"/>
    </row>
    <row r="16" spans="1:13" ht="24">
      <c r="A16" s="135">
        <v>405022</v>
      </c>
      <c r="B16" s="135" t="s">
        <v>460</v>
      </c>
      <c r="C16" s="134">
        <v>3</v>
      </c>
      <c r="D16" s="135" t="s">
        <v>461</v>
      </c>
      <c r="E16" s="133" t="s">
        <v>434</v>
      </c>
      <c r="F16" s="9" t="s">
        <v>435</v>
      </c>
      <c r="G16" s="9"/>
      <c r="H16" s="9"/>
      <c r="I16" s="9"/>
      <c r="J16" s="9"/>
      <c r="K16" s="9" t="s">
        <v>436</v>
      </c>
      <c r="L16" s="9" t="s">
        <v>437</v>
      </c>
      <c r="M16" s="9"/>
    </row>
    <row r="17" spans="1:13" ht="24">
      <c r="A17" s="135"/>
      <c r="B17" s="135"/>
      <c r="C17" s="134"/>
      <c r="D17" s="135"/>
      <c r="E17" s="133"/>
      <c r="F17" s="9" t="s">
        <v>438</v>
      </c>
      <c r="G17" s="9"/>
      <c r="H17" s="9"/>
      <c r="I17" s="9"/>
      <c r="J17" s="9"/>
      <c r="K17" s="9" t="s">
        <v>436</v>
      </c>
      <c r="L17" s="9" t="s">
        <v>437</v>
      </c>
      <c r="M17" s="9"/>
    </row>
    <row r="18" spans="1:13" ht="24">
      <c r="A18" s="135"/>
      <c r="B18" s="135"/>
      <c r="C18" s="134"/>
      <c r="D18" s="135"/>
      <c r="E18" s="133"/>
      <c r="F18" s="9" t="s">
        <v>442</v>
      </c>
      <c r="G18" s="9"/>
      <c r="H18" s="9"/>
      <c r="I18" s="9"/>
      <c r="J18" s="9"/>
      <c r="K18" s="9" t="s">
        <v>436</v>
      </c>
      <c r="L18" s="9" t="s">
        <v>437</v>
      </c>
      <c r="M18" s="9"/>
    </row>
    <row r="19" spans="1:13" ht="36">
      <c r="A19" s="135"/>
      <c r="B19" s="135"/>
      <c r="C19" s="134"/>
      <c r="D19" s="135"/>
      <c r="E19" s="133" t="s">
        <v>443</v>
      </c>
      <c r="F19" s="9" t="s">
        <v>444</v>
      </c>
      <c r="G19" s="9" t="s">
        <v>462</v>
      </c>
      <c r="H19" s="9" t="s">
        <v>463</v>
      </c>
      <c r="I19" s="9"/>
      <c r="J19" s="9"/>
      <c r="K19" s="9" t="s">
        <v>436</v>
      </c>
      <c r="L19" s="9" t="s">
        <v>437</v>
      </c>
      <c r="M19" s="9"/>
    </row>
    <row r="20" spans="1:13" ht="24">
      <c r="A20" s="135"/>
      <c r="B20" s="135"/>
      <c r="C20" s="134"/>
      <c r="D20" s="135"/>
      <c r="E20" s="133"/>
      <c r="F20" s="9" t="s">
        <v>446</v>
      </c>
      <c r="G20" s="9" t="s">
        <v>464</v>
      </c>
      <c r="H20" s="9" t="s">
        <v>465</v>
      </c>
      <c r="I20" s="9"/>
      <c r="J20" s="9"/>
      <c r="K20" s="9" t="s">
        <v>436</v>
      </c>
      <c r="L20" s="9" t="s">
        <v>437</v>
      </c>
      <c r="M20" s="9"/>
    </row>
    <row r="21" spans="1:13">
      <c r="A21" s="135"/>
      <c r="B21" s="135"/>
      <c r="C21" s="134"/>
      <c r="D21" s="135"/>
      <c r="E21" s="133"/>
      <c r="F21" s="9" t="s">
        <v>447</v>
      </c>
      <c r="G21" s="9"/>
      <c r="H21" s="9"/>
      <c r="I21" s="9"/>
      <c r="J21" s="9"/>
      <c r="K21" s="9" t="s">
        <v>436</v>
      </c>
      <c r="L21" s="9" t="s">
        <v>437</v>
      </c>
      <c r="M21" s="9"/>
    </row>
    <row r="22" spans="1:13" ht="84">
      <c r="A22" s="135"/>
      <c r="B22" s="135"/>
      <c r="C22" s="134"/>
      <c r="D22" s="135"/>
      <c r="E22" s="10" t="s">
        <v>449</v>
      </c>
      <c r="F22" s="9" t="s">
        <v>450</v>
      </c>
      <c r="G22" s="9" t="s">
        <v>466</v>
      </c>
      <c r="H22" s="9" t="s">
        <v>467</v>
      </c>
      <c r="I22" s="9"/>
      <c r="J22" s="9"/>
      <c r="K22" s="9" t="s">
        <v>436</v>
      </c>
      <c r="L22" s="9" t="s">
        <v>437</v>
      </c>
      <c r="M22" s="9"/>
    </row>
    <row r="23" spans="1:13" ht="84">
      <c r="A23" s="135"/>
      <c r="B23" s="135"/>
      <c r="C23" s="134"/>
      <c r="D23" s="135"/>
      <c r="E23" s="133" t="s">
        <v>455</v>
      </c>
      <c r="F23" s="9" t="s">
        <v>456</v>
      </c>
      <c r="G23" s="9" t="s">
        <v>468</v>
      </c>
      <c r="H23" s="9" t="s">
        <v>469</v>
      </c>
      <c r="I23" s="9"/>
      <c r="J23" s="9"/>
      <c r="K23" s="9" t="s">
        <v>436</v>
      </c>
      <c r="L23" s="9" t="s">
        <v>437</v>
      </c>
      <c r="M23" s="9"/>
    </row>
    <row r="24" spans="1:13" ht="48">
      <c r="A24" s="135"/>
      <c r="B24" s="135"/>
      <c r="C24" s="134"/>
      <c r="D24" s="135"/>
      <c r="E24" s="133"/>
      <c r="F24" s="9" t="s">
        <v>457</v>
      </c>
      <c r="G24" s="9" t="s">
        <v>470</v>
      </c>
      <c r="H24" s="9" t="s">
        <v>469</v>
      </c>
      <c r="I24" s="9"/>
      <c r="J24" s="9"/>
      <c r="K24" s="9" t="s">
        <v>436</v>
      </c>
      <c r="L24" s="9" t="s">
        <v>437</v>
      </c>
      <c r="M24" s="9"/>
    </row>
    <row r="25" spans="1:13" ht="24">
      <c r="A25" s="135"/>
      <c r="B25" s="135"/>
      <c r="C25" s="134"/>
      <c r="D25" s="135"/>
      <c r="E25" s="133"/>
      <c r="F25" s="9" t="s">
        <v>459</v>
      </c>
      <c r="G25" s="9"/>
      <c r="H25" s="9"/>
      <c r="I25" s="9"/>
      <c r="J25" s="9"/>
      <c r="K25" s="9" t="s">
        <v>436</v>
      </c>
      <c r="L25" s="9" t="s">
        <v>437</v>
      </c>
      <c r="M25" s="9"/>
    </row>
  </sheetData>
  <mergeCells count="22">
    <mergeCell ref="C2:M2"/>
    <mergeCell ref="A3:K3"/>
    <mergeCell ref="L3:M3"/>
    <mergeCell ref="E4:M4"/>
    <mergeCell ref="A4:A5"/>
    <mergeCell ref="C4:C5"/>
    <mergeCell ref="A6:A15"/>
    <mergeCell ref="A16:A25"/>
    <mergeCell ref="B4:B5"/>
    <mergeCell ref="B6:B15"/>
    <mergeCell ref="B16:B25"/>
    <mergeCell ref="C6:C15"/>
    <mergeCell ref="C16:C25"/>
    <mergeCell ref="D4:D5"/>
    <mergeCell ref="D6:D15"/>
    <mergeCell ref="D16:D25"/>
    <mergeCell ref="E23:E25"/>
    <mergeCell ref="E6:E8"/>
    <mergeCell ref="E9:E11"/>
    <mergeCell ref="E13:E15"/>
    <mergeCell ref="E16:E18"/>
    <mergeCell ref="E19:E21"/>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J8" sqref="J8:J16"/>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19">
      <c r="S1" s="73" t="s">
        <v>530</v>
      </c>
    </row>
    <row r="2" spans="1:19" ht="42.2" customHeight="1">
      <c r="A2" s="144" t="s">
        <v>471</v>
      </c>
      <c r="B2" s="144"/>
      <c r="C2" s="144"/>
      <c r="D2" s="144"/>
      <c r="E2" s="144"/>
      <c r="F2" s="144"/>
      <c r="G2" s="144"/>
      <c r="H2" s="144"/>
      <c r="I2" s="144"/>
      <c r="J2" s="144"/>
      <c r="K2" s="144"/>
      <c r="L2" s="144"/>
      <c r="M2" s="144"/>
      <c r="N2" s="144"/>
      <c r="O2" s="144"/>
      <c r="P2" s="144"/>
      <c r="Q2" s="144"/>
      <c r="R2" s="144"/>
      <c r="S2" s="144"/>
    </row>
    <row r="3" spans="1:19" ht="23.25" customHeight="1">
      <c r="A3" s="145" t="str">
        <f>"部门"&amp;":"&amp;封面!E4&amp;封面!E5</f>
        <v>部门:405022益阳市赫山区新市渡镇卫生院</v>
      </c>
      <c r="B3" s="145"/>
      <c r="C3" s="145"/>
      <c r="D3" s="145"/>
      <c r="E3" s="145"/>
      <c r="F3" s="145"/>
      <c r="G3" s="145"/>
      <c r="H3" s="145"/>
      <c r="I3" s="145"/>
      <c r="J3" s="145"/>
      <c r="K3" s="145"/>
      <c r="L3" s="145"/>
      <c r="M3" s="145"/>
      <c r="N3" s="145"/>
      <c r="O3" s="145"/>
      <c r="P3" s="145"/>
      <c r="Q3" s="145"/>
      <c r="R3" s="145"/>
      <c r="S3" s="145"/>
    </row>
    <row r="4" spans="1:19" ht="16.350000000000001" customHeight="1">
      <c r="A4" s="1"/>
      <c r="B4" s="1"/>
      <c r="C4" s="1"/>
      <c r="D4" s="1"/>
      <c r="E4" s="1"/>
      <c r="F4" s="1"/>
      <c r="G4" s="1"/>
      <c r="H4" s="1"/>
      <c r="I4" s="1"/>
      <c r="J4" s="1"/>
      <c r="Q4" s="132" t="s">
        <v>29</v>
      </c>
      <c r="R4" s="132"/>
      <c r="S4" s="132"/>
    </row>
    <row r="5" spans="1:19" ht="29.25" customHeight="1">
      <c r="A5" s="137" t="s">
        <v>391</v>
      </c>
      <c r="B5" s="137" t="s">
        <v>392</v>
      </c>
      <c r="C5" s="137" t="s">
        <v>472</v>
      </c>
      <c r="D5" s="137"/>
      <c r="E5" s="137"/>
      <c r="F5" s="137"/>
      <c r="G5" s="137"/>
      <c r="H5" s="137"/>
      <c r="I5" s="137"/>
      <c r="J5" s="137" t="s">
        <v>473</v>
      </c>
      <c r="K5" s="140" t="s">
        <v>474</v>
      </c>
      <c r="L5" s="140"/>
      <c r="M5" s="140"/>
      <c r="N5" s="140"/>
      <c r="O5" s="140"/>
      <c r="P5" s="140"/>
      <c r="Q5" s="140"/>
      <c r="R5" s="140"/>
      <c r="S5" s="140"/>
    </row>
    <row r="6" spans="1:19" ht="32.85" customHeight="1">
      <c r="A6" s="137"/>
      <c r="B6" s="137"/>
      <c r="C6" s="137" t="s">
        <v>420</v>
      </c>
      <c r="D6" s="137" t="s">
        <v>475</v>
      </c>
      <c r="E6" s="137"/>
      <c r="F6" s="137"/>
      <c r="G6" s="137"/>
      <c r="H6" s="137" t="s">
        <v>476</v>
      </c>
      <c r="I6" s="137"/>
      <c r="J6" s="137"/>
      <c r="K6" s="140"/>
      <c r="L6" s="140"/>
      <c r="M6" s="140"/>
      <c r="N6" s="140"/>
      <c r="O6" s="140"/>
      <c r="P6" s="140"/>
      <c r="Q6" s="140"/>
      <c r="R6" s="140"/>
      <c r="S6" s="140"/>
    </row>
    <row r="7" spans="1:19" ht="38.85" customHeight="1">
      <c r="A7" s="137"/>
      <c r="B7" s="137"/>
      <c r="C7" s="137"/>
      <c r="D7" s="2" t="s">
        <v>136</v>
      </c>
      <c r="E7" s="2" t="s">
        <v>477</v>
      </c>
      <c r="F7" s="2" t="s">
        <v>140</v>
      </c>
      <c r="G7" s="2" t="s">
        <v>478</v>
      </c>
      <c r="H7" s="2" t="s">
        <v>157</v>
      </c>
      <c r="I7" s="2" t="s">
        <v>158</v>
      </c>
      <c r="J7" s="137"/>
      <c r="K7" s="2" t="s">
        <v>423</v>
      </c>
      <c r="L7" s="2" t="s">
        <v>424</v>
      </c>
      <c r="M7" s="2" t="s">
        <v>425</v>
      </c>
      <c r="N7" s="2" t="s">
        <v>430</v>
      </c>
      <c r="O7" s="2" t="s">
        <v>426</v>
      </c>
      <c r="P7" s="2" t="s">
        <v>479</v>
      </c>
      <c r="Q7" s="2" t="s">
        <v>480</v>
      </c>
      <c r="R7" s="2" t="s">
        <v>481</v>
      </c>
      <c r="S7" s="2" t="s">
        <v>431</v>
      </c>
    </row>
    <row r="8" spans="1:19">
      <c r="A8" s="141">
        <f>封面!E4</f>
        <v>405022</v>
      </c>
      <c r="B8" s="141" t="str">
        <f>封面!E5</f>
        <v>益阳市赫山区新市渡镇卫生院</v>
      </c>
      <c r="C8" s="136">
        <f>'1收支总表'!B6</f>
        <v>57.426380000000002</v>
      </c>
      <c r="D8" s="136">
        <f>C8</f>
        <v>57.426380000000002</v>
      </c>
      <c r="E8" s="136"/>
      <c r="F8" s="136"/>
      <c r="G8" s="136"/>
      <c r="H8" s="136">
        <f>D8-I8</f>
        <v>44.426380000000002</v>
      </c>
      <c r="I8" s="136">
        <f>'3支出总表'!H6</f>
        <v>13</v>
      </c>
      <c r="J8" s="138" t="s">
        <v>482</v>
      </c>
      <c r="K8" s="139" t="s">
        <v>443</v>
      </c>
      <c r="L8" s="4" t="s">
        <v>483</v>
      </c>
      <c r="M8" s="3"/>
      <c r="N8" s="3"/>
      <c r="O8" s="3"/>
      <c r="P8" s="3"/>
      <c r="Q8" s="3"/>
      <c r="R8" s="3"/>
      <c r="S8" s="3"/>
    </row>
    <row r="9" spans="1:19" ht="33.75">
      <c r="A9" s="142"/>
      <c r="B9" s="142"/>
      <c r="C9" s="136"/>
      <c r="D9" s="136"/>
      <c r="E9" s="136"/>
      <c r="F9" s="136"/>
      <c r="G9" s="136"/>
      <c r="H9" s="136"/>
      <c r="I9" s="136"/>
      <c r="J9" s="138"/>
      <c r="K9" s="139"/>
      <c r="L9" s="4" t="s">
        <v>484</v>
      </c>
      <c r="M9" s="5" t="s">
        <v>485</v>
      </c>
      <c r="N9" s="5"/>
      <c r="O9" s="5" t="s">
        <v>463</v>
      </c>
      <c r="P9" s="5"/>
      <c r="Q9" s="5" t="s">
        <v>486</v>
      </c>
      <c r="R9" s="5" t="s">
        <v>487</v>
      </c>
      <c r="S9" s="3"/>
    </row>
    <row r="10" spans="1:19" ht="33.75">
      <c r="A10" s="142"/>
      <c r="B10" s="142"/>
      <c r="C10" s="136"/>
      <c r="D10" s="136"/>
      <c r="E10" s="136"/>
      <c r="F10" s="136"/>
      <c r="G10" s="136"/>
      <c r="H10" s="136"/>
      <c r="I10" s="136"/>
      <c r="J10" s="138"/>
      <c r="K10" s="139"/>
      <c r="L10" s="4" t="s">
        <v>488</v>
      </c>
      <c r="M10" s="5" t="s">
        <v>489</v>
      </c>
      <c r="N10" s="5"/>
      <c r="O10" s="5" t="s">
        <v>463</v>
      </c>
      <c r="P10" s="3"/>
      <c r="Q10" s="3"/>
      <c r="R10" s="5" t="s">
        <v>487</v>
      </c>
      <c r="S10" s="3"/>
    </row>
    <row r="11" spans="1:19" ht="33.75">
      <c r="A11" s="142"/>
      <c r="B11" s="142"/>
      <c r="C11" s="136"/>
      <c r="D11" s="136"/>
      <c r="E11" s="136"/>
      <c r="F11" s="136"/>
      <c r="G11" s="136"/>
      <c r="H11" s="136"/>
      <c r="I11" s="136"/>
      <c r="J11" s="138"/>
      <c r="K11" s="139"/>
      <c r="L11" s="4" t="s">
        <v>434</v>
      </c>
      <c r="M11" s="5" t="s">
        <v>490</v>
      </c>
      <c r="N11" s="5"/>
      <c r="O11" s="5" t="s">
        <v>491</v>
      </c>
      <c r="P11" s="5"/>
      <c r="Q11" s="5" t="s">
        <v>492</v>
      </c>
      <c r="R11" s="5" t="s">
        <v>487</v>
      </c>
      <c r="S11" s="3"/>
    </row>
    <row r="12" spans="1:19" ht="33.75">
      <c r="A12" s="142"/>
      <c r="B12" s="142"/>
      <c r="C12" s="136"/>
      <c r="D12" s="136"/>
      <c r="E12" s="136"/>
      <c r="F12" s="136"/>
      <c r="G12" s="136"/>
      <c r="H12" s="136"/>
      <c r="I12" s="136"/>
      <c r="J12" s="138"/>
      <c r="K12" s="139" t="s">
        <v>493</v>
      </c>
      <c r="L12" s="4" t="s">
        <v>456</v>
      </c>
      <c r="M12" s="5" t="s">
        <v>494</v>
      </c>
      <c r="N12" s="5"/>
      <c r="O12" s="5" t="s">
        <v>495</v>
      </c>
      <c r="P12" s="5"/>
      <c r="Q12" s="5" t="s">
        <v>496</v>
      </c>
      <c r="R12" s="5" t="s">
        <v>487</v>
      </c>
      <c r="S12" s="3"/>
    </row>
    <row r="13" spans="1:19" ht="33.75">
      <c r="A13" s="142"/>
      <c r="B13" s="142"/>
      <c r="C13" s="136"/>
      <c r="D13" s="136"/>
      <c r="E13" s="136"/>
      <c r="F13" s="136"/>
      <c r="G13" s="136"/>
      <c r="H13" s="136"/>
      <c r="I13" s="136"/>
      <c r="J13" s="138"/>
      <c r="K13" s="139"/>
      <c r="L13" s="4" t="s">
        <v>457</v>
      </c>
      <c r="M13" s="5" t="s">
        <v>497</v>
      </c>
      <c r="N13" s="5"/>
      <c r="O13" s="5" t="s">
        <v>495</v>
      </c>
      <c r="P13" s="5"/>
      <c r="Q13" s="5" t="s">
        <v>498</v>
      </c>
      <c r="R13" s="5" t="s">
        <v>487</v>
      </c>
      <c r="S13" s="3"/>
    </row>
    <row r="14" spans="1:19" ht="33.75">
      <c r="A14" s="142"/>
      <c r="B14" s="142"/>
      <c r="C14" s="136"/>
      <c r="D14" s="136"/>
      <c r="E14" s="136"/>
      <c r="F14" s="136"/>
      <c r="G14" s="136"/>
      <c r="H14" s="136"/>
      <c r="I14" s="136"/>
      <c r="J14" s="138"/>
      <c r="K14" s="139"/>
      <c r="L14" s="4" t="s">
        <v>459</v>
      </c>
      <c r="M14" s="5" t="s">
        <v>499</v>
      </c>
      <c r="N14" s="5"/>
      <c r="O14" s="5" t="s">
        <v>495</v>
      </c>
      <c r="P14" s="5"/>
      <c r="Q14" s="5" t="s">
        <v>500</v>
      </c>
      <c r="R14" s="5" t="s">
        <v>487</v>
      </c>
      <c r="S14" s="3"/>
    </row>
    <row r="15" spans="1:19" ht="33.75">
      <c r="A15" s="142"/>
      <c r="B15" s="142"/>
      <c r="C15" s="136"/>
      <c r="D15" s="136"/>
      <c r="E15" s="136"/>
      <c r="F15" s="136"/>
      <c r="G15" s="136"/>
      <c r="H15" s="136"/>
      <c r="I15" s="136"/>
      <c r="J15" s="138"/>
      <c r="K15" s="139"/>
      <c r="L15" s="4" t="s">
        <v>501</v>
      </c>
      <c r="M15" s="5" t="s">
        <v>502</v>
      </c>
      <c r="N15" s="5"/>
      <c r="O15" s="5" t="s">
        <v>503</v>
      </c>
      <c r="P15" s="5"/>
      <c r="Q15" s="5" t="s">
        <v>504</v>
      </c>
      <c r="R15" s="5" t="s">
        <v>487</v>
      </c>
      <c r="S15" s="3"/>
    </row>
    <row r="16" spans="1:19" ht="22.5">
      <c r="A16" s="143"/>
      <c r="B16" s="143"/>
      <c r="C16" s="136"/>
      <c r="D16" s="136"/>
      <c r="E16" s="136"/>
      <c r="F16" s="136"/>
      <c r="G16" s="136"/>
      <c r="H16" s="136"/>
      <c r="I16" s="136"/>
      <c r="J16" s="138"/>
      <c r="K16" s="4" t="s">
        <v>449</v>
      </c>
      <c r="L16" s="4" t="s">
        <v>450</v>
      </c>
      <c r="M16" s="5" t="s">
        <v>505</v>
      </c>
      <c r="N16" s="5"/>
      <c r="O16" s="5" t="s">
        <v>463</v>
      </c>
      <c r="P16" s="5"/>
      <c r="Q16" s="5" t="s">
        <v>506</v>
      </c>
      <c r="R16" s="5" t="s">
        <v>507</v>
      </c>
      <c r="S16" s="3"/>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honeticPr fontId="18"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25" zoomScale="152" zoomScaleNormal="152" workbookViewId="0">
      <selection activeCell="G8" sqref="G8"/>
    </sheetView>
  </sheetViews>
  <sheetFormatPr defaultColWidth="10" defaultRowHeight="13.5"/>
  <cols>
    <col min="1" max="1" width="29.5" style="25" customWidth="1"/>
    <col min="2" max="2" width="10.125" style="25" customWidth="1"/>
    <col min="3" max="3" width="23.125" style="25" customWidth="1"/>
    <col min="4" max="4" width="10.625" style="25" customWidth="1"/>
    <col min="5" max="5" width="24" style="25" customWidth="1"/>
    <col min="6" max="6" width="10.5" style="25" customWidth="1"/>
    <col min="7" max="7" width="20.25" style="25" customWidth="1"/>
    <col min="8" max="8" width="11" style="25" customWidth="1"/>
    <col min="9" max="9" width="9.75" style="25" customWidth="1"/>
    <col min="10" max="16384" width="10" style="25"/>
  </cols>
  <sheetData>
    <row r="1" spans="1:8" ht="12.95" customHeight="1">
      <c r="A1" s="26"/>
      <c r="E1" s="66"/>
      <c r="H1" s="27" t="s">
        <v>28</v>
      </c>
    </row>
    <row r="2" spans="1:8" ht="24.2" customHeight="1">
      <c r="A2" s="108" t="s">
        <v>6</v>
      </c>
      <c r="B2" s="108"/>
      <c r="C2" s="108"/>
      <c r="D2" s="108"/>
      <c r="E2" s="108"/>
      <c r="F2" s="108"/>
      <c r="G2" s="108"/>
      <c r="H2" s="108"/>
    </row>
    <row r="3" spans="1:8" ht="17.25" customHeight="1">
      <c r="A3" s="109" t="str">
        <f>"部门"&amp;":"&amp;封面!E4&amp;封面!E5</f>
        <v>部门:405022益阳市赫山区新市渡镇卫生院</v>
      </c>
      <c r="B3" s="109"/>
      <c r="C3" s="109"/>
      <c r="D3" s="109"/>
      <c r="E3" s="109"/>
      <c r="F3" s="109"/>
      <c r="G3" s="110" t="s">
        <v>29</v>
      </c>
      <c r="H3" s="110"/>
    </row>
    <row r="4" spans="1:8" ht="17.850000000000001" customHeight="1">
      <c r="A4" s="111" t="s">
        <v>30</v>
      </c>
      <c r="B4" s="111"/>
      <c r="C4" s="111" t="s">
        <v>31</v>
      </c>
      <c r="D4" s="111"/>
      <c r="E4" s="111"/>
      <c r="F4" s="111"/>
      <c r="G4" s="111"/>
      <c r="H4" s="111"/>
    </row>
    <row r="5" spans="1:8" ht="22.35" customHeight="1">
      <c r="A5" s="29" t="s">
        <v>32</v>
      </c>
      <c r="B5" s="29" t="s">
        <v>33</v>
      </c>
      <c r="C5" s="29" t="s">
        <v>34</v>
      </c>
      <c r="D5" s="29" t="s">
        <v>33</v>
      </c>
      <c r="E5" s="29" t="s">
        <v>35</v>
      </c>
      <c r="F5" s="29" t="s">
        <v>33</v>
      </c>
      <c r="G5" s="29" t="s">
        <v>36</v>
      </c>
      <c r="H5" s="29" t="s">
        <v>33</v>
      </c>
    </row>
    <row r="6" spans="1:8" ht="16.350000000000001" customHeight="1">
      <c r="A6" s="30" t="s">
        <v>37</v>
      </c>
      <c r="B6" s="35">
        <f>VLOOKUP(封面!$E$5,[1]一般预算拨款!$A$7:$AB$32,28,0)</f>
        <v>57.426380000000002</v>
      </c>
      <c r="C6" s="33" t="s">
        <v>38</v>
      </c>
      <c r="D6" s="35"/>
      <c r="E6" s="30" t="s">
        <v>39</v>
      </c>
      <c r="F6" s="31">
        <f>F7+F8</f>
        <v>44.426379999999995</v>
      </c>
      <c r="G6" s="33" t="s">
        <v>40</v>
      </c>
      <c r="H6" s="39">
        <f>F7</f>
        <v>36.281179999999999</v>
      </c>
    </row>
    <row r="7" spans="1:8" ht="16.350000000000001" customHeight="1">
      <c r="A7" s="33" t="s">
        <v>41</v>
      </c>
      <c r="B7" s="39"/>
      <c r="C7" s="33" t="s">
        <v>42</v>
      </c>
      <c r="D7" s="35"/>
      <c r="E7" s="33" t="s">
        <v>43</v>
      </c>
      <c r="F7" s="35">
        <f>VLOOKUP(封面!$E$5,[1]一般预算拨款!$A$7:$AB$32,2,0)</f>
        <v>36.281179999999999</v>
      </c>
      <c r="G7" s="33" t="s">
        <v>44</v>
      </c>
      <c r="H7" s="39">
        <f>F8+F12</f>
        <v>21.145199999999999</v>
      </c>
    </row>
    <row r="8" spans="1:8" ht="16.350000000000001" customHeight="1">
      <c r="A8" s="30" t="s">
        <v>45</v>
      </c>
      <c r="B8" s="39"/>
      <c r="C8" s="33" t="s">
        <v>46</v>
      </c>
      <c r="D8" s="35"/>
      <c r="E8" s="33" t="s">
        <v>47</v>
      </c>
      <c r="F8" s="35">
        <f>VLOOKUP(封面!$E$5,[1]一般预算拨款!$A$7:$AB$32,13,0)-F12</f>
        <v>8.1451999999999991</v>
      </c>
      <c r="G8" s="33" t="s">
        <v>48</v>
      </c>
      <c r="H8" s="39"/>
    </row>
    <row r="9" spans="1:8" ht="16.350000000000001" customHeight="1">
      <c r="A9" s="33" t="s">
        <v>49</v>
      </c>
      <c r="B9" s="39"/>
      <c r="C9" s="33" t="s">
        <v>50</v>
      </c>
      <c r="D9" s="35"/>
      <c r="E9" s="33" t="s">
        <v>51</v>
      </c>
      <c r="F9" s="39"/>
      <c r="G9" s="33" t="s">
        <v>52</v>
      </c>
      <c r="H9" s="39"/>
    </row>
    <row r="10" spans="1:8" ht="16.350000000000001" customHeight="1">
      <c r="A10" s="33" t="s">
        <v>53</v>
      </c>
      <c r="B10" s="39"/>
      <c r="C10" s="33" t="s">
        <v>54</v>
      </c>
      <c r="D10" s="35"/>
      <c r="E10" s="30" t="s">
        <v>55</v>
      </c>
      <c r="F10" s="31">
        <f>F12</f>
        <v>13</v>
      </c>
      <c r="G10" s="33" t="s">
        <v>56</v>
      </c>
      <c r="H10" s="39"/>
    </row>
    <row r="11" spans="1:8" ht="16.350000000000001" customHeight="1">
      <c r="A11" s="33" t="s">
        <v>57</v>
      </c>
      <c r="B11" s="39"/>
      <c r="C11" s="33" t="s">
        <v>58</v>
      </c>
      <c r="D11" s="35"/>
      <c r="E11" s="33" t="s">
        <v>59</v>
      </c>
      <c r="F11" s="39"/>
      <c r="G11" s="33" t="s">
        <v>60</v>
      </c>
      <c r="H11" s="39"/>
    </row>
    <row r="12" spans="1:8" ht="16.350000000000001" customHeight="1">
      <c r="A12" s="33" t="s">
        <v>61</v>
      </c>
      <c r="B12" s="39"/>
      <c r="C12" s="33" t="s">
        <v>62</v>
      </c>
      <c r="D12" s="35"/>
      <c r="E12" s="33" t="s">
        <v>63</v>
      </c>
      <c r="F12" s="35">
        <f>VLOOKUP(封面!$E$5,[1]一般预算拨款!$A$7:$AB$32,27,0)</f>
        <v>13</v>
      </c>
      <c r="G12" s="33" t="s">
        <v>64</v>
      </c>
      <c r="H12" s="39"/>
    </row>
    <row r="13" spans="1:8" ht="16.350000000000001" customHeight="1">
      <c r="A13" s="33" t="s">
        <v>65</v>
      </c>
      <c r="B13" s="39"/>
      <c r="C13" s="33" t="s">
        <v>66</v>
      </c>
      <c r="D13" s="35">
        <f>VLOOKUP(封面!$E$5,[1]一般预算拨款!$A$7:$I$32,8,0)</f>
        <v>4.2064000000000004</v>
      </c>
      <c r="E13" s="33" t="s">
        <v>67</v>
      </c>
      <c r="F13" s="39"/>
      <c r="G13" s="33" t="s">
        <v>68</v>
      </c>
      <c r="H13" s="39"/>
    </row>
    <row r="14" spans="1:8" ht="16.350000000000001" customHeight="1">
      <c r="A14" s="33" t="s">
        <v>69</v>
      </c>
      <c r="B14" s="39"/>
      <c r="C14" s="33" t="s">
        <v>70</v>
      </c>
      <c r="D14" s="35"/>
      <c r="E14" s="33" t="s">
        <v>71</v>
      </c>
      <c r="F14" s="39"/>
      <c r="G14" s="33" t="s">
        <v>72</v>
      </c>
      <c r="H14" s="39">
        <v>0</v>
      </c>
    </row>
    <row r="15" spans="1:8" ht="16.350000000000001" customHeight="1">
      <c r="A15" s="33" t="s">
        <v>73</v>
      </c>
      <c r="B15" s="39"/>
      <c r="C15" s="33" t="s">
        <v>74</v>
      </c>
      <c r="D15" s="35">
        <f>B6-D13</f>
        <v>53.21998</v>
      </c>
      <c r="E15" s="33" t="s">
        <v>75</v>
      </c>
      <c r="F15" s="39"/>
      <c r="G15" s="33" t="s">
        <v>76</v>
      </c>
      <c r="H15" s="39"/>
    </row>
    <row r="16" spans="1:8" ht="16.350000000000001" customHeight="1">
      <c r="A16" s="33" t="s">
        <v>77</v>
      </c>
      <c r="B16" s="39"/>
      <c r="C16" s="33" t="s">
        <v>78</v>
      </c>
      <c r="D16" s="35"/>
      <c r="E16" s="33" t="s">
        <v>79</v>
      </c>
      <c r="F16" s="39"/>
      <c r="G16" s="33" t="s">
        <v>80</v>
      </c>
      <c r="H16" s="39"/>
    </row>
    <row r="17" spans="1:8" ht="16.350000000000001" customHeight="1">
      <c r="A17" s="33" t="s">
        <v>81</v>
      </c>
      <c r="B17" s="39"/>
      <c r="C17" s="33" t="s">
        <v>82</v>
      </c>
      <c r="D17" s="35"/>
      <c r="E17" s="33" t="s">
        <v>83</v>
      </c>
      <c r="F17" s="39"/>
      <c r="G17" s="33" t="s">
        <v>84</v>
      </c>
      <c r="H17" s="39"/>
    </row>
    <row r="18" spans="1:8" ht="16.350000000000001" customHeight="1">
      <c r="A18" s="33" t="s">
        <v>85</v>
      </c>
      <c r="B18" s="39"/>
      <c r="C18" s="33" t="s">
        <v>86</v>
      </c>
      <c r="D18" s="35"/>
      <c r="E18" s="33" t="s">
        <v>87</v>
      </c>
      <c r="F18" s="39"/>
      <c r="G18" s="33" t="s">
        <v>88</v>
      </c>
      <c r="H18" s="39"/>
    </row>
    <row r="19" spans="1:8" ht="16.350000000000001" customHeight="1">
      <c r="A19" s="33" t="s">
        <v>89</v>
      </c>
      <c r="B19" s="39"/>
      <c r="C19" s="33" t="s">
        <v>90</v>
      </c>
      <c r="D19" s="35"/>
      <c r="E19" s="33" t="s">
        <v>91</v>
      </c>
      <c r="F19" s="39"/>
      <c r="G19" s="33" t="s">
        <v>92</v>
      </c>
      <c r="H19" s="39"/>
    </row>
    <row r="20" spans="1:8" ht="16.350000000000001" customHeight="1">
      <c r="A20" s="30" t="s">
        <v>93</v>
      </c>
      <c r="B20" s="31"/>
      <c r="C20" s="33" t="s">
        <v>94</v>
      </c>
      <c r="D20" s="35"/>
      <c r="E20" s="33" t="s">
        <v>95</v>
      </c>
      <c r="F20" s="39"/>
      <c r="G20" s="33"/>
      <c r="H20" s="39"/>
    </row>
    <row r="21" spans="1:8" ht="16.350000000000001" customHeight="1">
      <c r="A21" s="30" t="s">
        <v>96</v>
      </c>
      <c r="B21" s="31"/>
      <c r="C21" s="33" t="s">
        <v>97</v>
      </c>
      <c r="D21" s="35"/>
      <c r="E21" s="30" t="s">
        <v>98</v>
      </c>
      <c r="F21" s="31"/>
      <c r="G21" s="33"/>
      <c r="H21" s="39"/>
    </row>
    <row r="22" spans="1:8" ht="16.350000000000001" customHeight="1">
      <c r="A22" s="30" t="s">
        <v>99</v>
      </c>
      <c r="B22" s="31"/>
      <c r="C22" s="33" t="s">
        <v>100</v>
      </c>
      <c r="D22" s="35"/>
      <c r="E22" s="33"/>
      <c r="F22" s="33"/>
      <c r="G22" s="33"/>
      <c r="H22" s="39"/>
    </row>
    <row r="23" spans="1:8" ht="16.350000000000001" customHeight="1">
      <c r="A23" s="30" t="s">
        <v>101</v>
      </c>
      <c r="B23" s="31"/>
      <c r="C23" s="33" t="s">
        <v>102</v>
      </c>
      <c r="D23" s="35"/>
      <c r="E23" s="33"/>
      <c r="F23" s="33"/>
      <c r="G23" s="33"/>
      <c r="H23" s="39"/>
    </row>
    <row r="24" spans="1:8" ht="16.350000000000001" customHeight="1">
      <c r="A24" s="30" t="s">
        <v>103</v>
      </c>
      <c r="B24" s="31"/>
      <c r="C24" s="33" t="s">
        <v>104</v>
      </c>
      <c r="D24" s="35"/>
      <c r="E24" s="33"/>
      <c r="F24" s="33"/>
      <c r="G24" s="33"/>
      <c r="H24" s="39"/>
    </row>
    <row r="25" spans="1:8" ht="16.350000000000001" customHeight="1">
      <c r="A25" s="33" t="s">
        <v>105</v>
      </c>
      <c r="B25" s="39"/>
      <c r="C25" s="33" t="s">
        <v>106</v>
      </c>
      <c r="D25" s="35"/>
      <c r="E25" s="33"/>
      <c r="F25" s="33"/>
      <c r="G25" s="33"/>
      <c r="H25" s="39"/>
    </row>
    <row r="26" spans="1:8" ht="16.350000000000001" customHeight="1">
      <c r="A26" s="33" t="s">
        <v>107</v>
      </c>
      <c r="B26" s="39"/>
      <c r="C26" s="33" t="s">
        <v>108</v>
      </c>
      <c r="D26" s="35"/>
      <c r="E26" s="33"/>
      <c r="F26" s="33"/>
      <c r="G26" s="33"/>
      <c r="H26" s="39"/>
    </row>
    <row r="27" spans="1:8" ht="16.350000000000001" customHeight="1">
      <c r="A27" s="33" t="s">
        <v>109</v>
      </c>
      <c r="B27" s="39"/>
      <c r="C27" s="33" t="s">
        <v>110</v>
      </c>
      <c r="D27" s="35"/>
      <c r="E27" s="33"/>
      <c r="F27" s="33"/>
      <c r="G27" s="33"/>
      <c r="H27" s="39"/>
    </row>
    <row r="28" spans="1:8" ht="16.350000000000001" customHeight="1">
      <c r="A28" s="30" t="s">
        <v>111</v>
      </c>
      <c r="B28" s="31"/>
      <c r="C28" s="33" t="s">
        <v>112</v>
      </c>
      <c r="D28" s="35"/>
      <c r="E28" s="33"/>
      <c r="F28" s="33"/>
      <c r="G28" s="33"/>
      <c r="H28" s="39"/>
    </row>
    <row r="29" spans="1:8" ht="16.350000000000001" customHeight="1">
      <c r="A29" s="30" t="s">
        <v>113</v>
      </c>
      <c r="B29" s="31"/>
      <c r="C29" s="33" t="s">
        <v>114</v>
      </c>
      <c r="D29" s="35"/>
      <c r="E29" s="33"/>
      <c r="F29" s="33"/>
      <c r="G29" s="33"/>
      <c r="H29" s="39"/>
    </row>
    <row r="30" spans="1:8" ht="16.350000000000001" customHeight="1">
      <c r="A30" s="30" t="s">
        <v>115</v>
      </c>
      <c r="B30" s="31"/>
      <c r="C30" s="33" t="s">
        <v>116</v>
      </c>
      <c r="D30" s="35"/>
      <c r="E30" s="33"/>
      <c r="F30" s="33"/>
      <c r="G30" s="33"/>
      <c r="H30" s="39"/>
    </row>
    <row r="31" spans="1:8" ht="16.350000000000001" customHeight="1">
      <c r="A31" s="30" t="s">
        <v>117</v>
      </c>
      <c r="B31" s="31"/>
      <c r="C31" s="33" t="s">
        <v>118</v>
      </c>
      <c r="D31" s="35"/>
      <c r="E31" s="33"/>
      <c r="F31" s="33"/>
      <c r="G31" s="33"/>
      <c r="H31" s="39"/>
    </row>
    <row r="32" spans="1:8" ht="16.350000000000001" customHeight="1">
      <c r="A32" s="30" t="s">
        <v>119</v>
      </c>
      <c r="B32" s="31"/>
      <c r="C32" s="33" t="s">
        <v>120</v>
      </c>
      <c r="D32" s="35"/>
      <c r="E32" s="33"/>
      <c r="F32" s="33"/>
      <c r="G32" s="33"/>
      <c r="H32" s="39"/>
    </row>
    <row r="33" spans="1:8" ht="16.350000000000001" customHeight="1">
      <c r="A33" s="33"/>
      <c r="B33" s="33"/>
      <c r="C33" s="33" t="s">
        <v>121</v>
      </c>
      <c r="D33" s="35"/>
      <c r="E33" s="33"/>
      <c r="F33" s="33"/>
      <c r="G33" s="33"/>
      <c r="H33" s="33"/>
    </row>
    <row r="34" spans="1:8" ht="16.350000000000001" customHeight="1">
      <c r="A34" s="33"/>
      <c r="B34" s="33"/>
      <c r="C34" s="33" t="s">
        <v>122</v>
      </c>
      <c r="D34" s="35"/>
      <c r="E34" s="33"/>
      <c r="F34" s="33"/>
      <c r="G34" s="33"/>
      <c r="H34" s="33"/>
    </row>
    <row r="35" spans="1:8" ht="16.350000000000001" customHeight="1">
      <c r="A35" s="33"/>
      <c r="B35" s="33"/>
      <c r="C35" s="33" t="s">
        <v>123</v>
      </c>
      <c r="D35" s="35"/>
      <c r="E35" s="33"/>
      <c r="F35" s="33"/>
      <c r="G35" s="33"/>
      <c r="H35" s="33"/>
    </row>
    <row r="36" spans="1:8" ht="16.350000000000001" customHeight="1">
      <c r="A36" s="33"/>
      <c r="B36" s="33"/>
      <c r="C36" s="33"/>
      <c r="D36" s="33"/>
      <c r="E36" s="33"/>
      <c r="F36" s="33"/>
      <c r="G36" s="33"/>
      <c r="H36" s="33"/>
    </row>
    <row r="37" spans="1:8" ht="16.350000000000001" customHeight="1">
      <c r="A37" s="30" t="s">
        <v>124</v>
      </c>
      <c r="B37" s="31">
        <f>B6</f>
        <v>57.426380000000002</v>
      </c>
      <c r="C37" s="30" t="s">
        <v>125</v>
      </c>
      <c r="D37" s="31">
        <f>D13+D15</f>
        <v>57.426380000000002</v>
      </c>
      <c r="E37" s="30" t="s">
        <v>125</v>
      </c>
      <c r="F37" s="31">
        <f>F6+F10</f>
        <v>57.426379999999995</v>
      </c>
      <c r="G37" s="30" t="s">
        <v>125</v>
      </c>
      <c r="H37" s="31">
        <f>H6+H7</f>
        <v>57.426379999999995</v>
      </c>
    </row>
    <row r="38" spans="1:8" ht="16.350000000000001" customHeight="1">
      <c r="A38" s="30" t="s">
        <v>126</v>
      </c>
      <c r="B38" s="31"/>
      <c r="C38" s="30" t="s">
        <v>127</v>
      </c>
      <c r="D38" s="31"/>
      <c r="E38" s="30" t="s">
        <v>127</v>
      </c>
      <c r="F38" s="31"/>
      <c r="G38" s="30" t="s">
        <v>127</v>
      </c>
      <c r="H38" s="31"/>
    </row>
    <row r="39" spans="1:8" ht="16.350000000000001" customHeight="1">
      <c r="A39" s="33"/>
      <c r="B39" s="39"/>
      <c r="C39" s="33"/>
      <c r="D39" s="39"/>
      <c r="E39" s="30"/>
      <c r="F39" s="31"/>
      <c r="G39" s="30"/>
      <c r="H39" s="31"/>
    </row>
    <row r="40" spans="1:8" ht="16.350000000000001" customHeight="1">
      <c r="A40" s="30" t="s">
        <v>128</v>
      </c>
      <c r="B40" s="31">
        <f>B37</f>
        <v>57.426380000000002</v>
      </c>
      <c r="C40" s="30" t="s">
        <v>129</v>
      </c>
      <c r="D40" s="31">
        <f>D37</f>
        <v>57.426380000000002</v>
      </c>
      <c r="E40" s="30" t="s">
        <v>129</v>
      </c>
      <c r="F40" s="31">
        <f>F37</f>
        <v>57.426379999999995</v>
      </c>
      <c r="G40" s="30" t="s">
        <v>129</v>
      </c>
      <c r="H40" s="31">
        <f>H37</f>
        <v>57.426379999999995</v>
      </c>
    </row>
  </sheetData>
  <mergeCells count="5">
    <mergeCell ref="A2:H2"/>
    <mergeCell ref="A3:F3"/>
    <mergeCell ref="G3:H3"/>
    <mergeCell ref="A4:B4"/>
    <mergeCell ref="C4:H4"/>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zoomScale="143" zoomScaleNormal="143" workbookViewId="0">
      <selection activeCell="H13" sqref="H13"/>
    </sheetView>
  </sheetViews>
  <sheetFormatPr defaultColWidth="10" defaultRowHeight="13.5"/>
  <cols>
    <col min="1" max="1" width="5.875" style="25" customWidth="1"/>
    <col min="2" max="2" width="16.125" style="25" customWidth="1"/>
    <col min="3" max="3" width="8.25" style="25" customWidth="1"/>
    <col min="4" max="25" width="7.75" style="25" customWidth="1"/>
    <col min="26" max="26" width="9.75" style="25" customWidth="1"/>
    <col min="27" max="16384" width="10" style="25"/>
  </cols>
  <sheetData>
    <row r="1" spans="1:25" ht="16.350000000000001" customHeight="1">
      <c r="A1" s="26"/>
      <c r="X1" s="113" t="s">
        <v>130</v>
      </c>
      <c r="Y1" s="113"/>
    </row>
    <row r="2" spans="1:25" ht="33.6" customHeight="1">
      <c r="A2" s="114" t="s">
        <v>7</v>
      </c>
      <c r="B2" s="114"/>
      <c r="C2" s="114"/>
      <c r="D2" s="114"/>
      <c r="E2" s="114"/>
      <c r="F2" s="114"/>
      <c r="G2" s="114"/>
      <c r="H2" s="114"/>
      <c r="I2" s="114"/>
      <c r="J2" s="114"/>
      <c r="K2" s="114"/>
      <c r="L2" s="114"/>
      <c r="M2" s="114"/>
      <c r="N2" s="114"/>
      <c r="O2" s="114"/>
      <c r="P2" s="114"/>
      <c r="Q2" s="114"/>
      <c r="R2" s="114"/>
      <c r="S2" s="114"/>
      <c r="T2" s="114"/>
      <c r="U2" s="114"/>
      <c r="V2" s="114"/>
      <c r="W2" s="114"/>
      <c r="X2" s="114"/>
      <c r="Y2" s="114"/>
    </row>
    <row r="3" spans="1:25" ht="22.35" customHeight="1">
      <c r="A3" s="109" t="str">
        <f>"部门"&amp;":"&amp;封面!E4&amp;封面!E5</f>
        <v>部门:405022益阳市赫山区新市渡镇卫生院</v>
      </c>
      <c r="B3" s="109"/>
      <c r="C3" s="109"/>
      <c r="D3" s="109"/>
      <c r="E3" s="109"/>
      <c r="F3" s="109"/>
      <c r="G3" s="109"/>
      <c r="H3" s="109"/>
      <c r="I3" s="109"/>
      <c r="J3" s="109"/>
      <c r="K3" s="109"/>
      <c r="L3" s="109"/>
      <c r="M3" s="109"/>
      <c r="N3" s="109"/>
      <c r="O3" s="109"/>
      <c r="P3" s="109"/>
      <c r="Q3" s="109"/>
      <c r="R3" s="109"/>
      <c r="S3" s="109"/>
      <c r="T3" s="109"/>
      <c r="U3" s="109"/>
      <c r="V3" s="109"/>
      <c r="W3" s="109"/>
      <c r="X3" s="110" t="s">
        <v>29</v>
      </c>
      <c r="Y3" s="110"/>
    </row>
    <row r="4" spans="1:25" ht="22.35" customHeight="1">
      <c r="A4" s="112" t="s">
        <v>131</v>
      </c>
      <c r="B4" s="112" t="s">
        <v>132</v>
      </c>
      <c r="C4" s="112" t="s">
        <v>133</v>
      </c>
      <c r="D4" s="112" t="s">
        <v>134</v>
      </c>
      <c r="E4" s="112"/>
      <c r="F4" s="112"/>
      <c r="G4" s="112"/>
      <c r="H4" s="112"/>
      <c r="I4" s="112"/>
      <c r="J4" s="112"/>
      <c r="K4" s="112"/>
      <c r="L4" s="112"/>
      <c r="M4" s="112"/>
      <c r="N4" s="112"/>
      <c r="O4" s="112"/>
      <c r="P4" s="112"/>
      <c r="Q4" s="112"/>
      <c r="R4" s="112"/>
      <c r="S4" s="112" t="s">
        <v>126</v>
      </c>
      <c r="T4" s="112"/>
      <c r="U4" s="112"/>
      <c r="V4" s="112"/>
      <c r="W4" s="112"/>
      <c r="X4" s="112"/>
      <c r="Y4" s="112"/>
    </row>
    <row r="5" spans="1:25" ht="22.35" customHeight="1">
      <c r="A5" s="112"/>
      <c r="B5" s="112"/>
      <c r="C5" s="112"/>
      <c r="D5" s="112" t="s">
        <v>135</v>
      </c>
      <c r="E5" s="112" t="s">
        <v>136</v>
      </c>
      <c r="F5" s="112" t="s">
        <v>137</v>
      </c>
      <c r="G5" s="112" t="s">
        <v>138</v>
      </c>
      <c r="H5" s="112" t="s">
        <v>139</v>
      </c>
      <c r="I5" s="112" t="s">
        <v>140</v>
      </c>
      <c r="J5" s="112" t="s">
        <v>141</v>
      </c>
      <c r="K5" s="112"/>
      <c r="L5" s="112"/>
      <c r="M5" s="112"/>
      <c r="N5" s="112" t="s">
        <v>142</v>
      </c>
      <c r="O5" s="112" t="s">
        <v>143</v>
      </c>
      <c r="P5" s="112" t="s">
        <v>144</v>
      </c>
      <c r="Q5" s="112" t="s">
        <v>145</v>
      </c>
      <c r="R5" s="112" t="s">
        <v>146</v>
      </c>
      <c r="S5" s="112" t="s">
        <v>135</v>
      </c>
      <c r="T5" s="112" t="s">
        <v>136</v>
      </c>
      <c r="U5" s="112" t="s">
        <v>137</v>
      </c>
      <c r="V5" s="112" t="s">
        <v>138</v>
      </c>
      <c r="W5" s="112" t="s">
        <v>139</v>
      </c>
      <c r="X5" s="112" t="s">
        <v>140</v>
      </c>
      <c r="Y5" s="112" t="s">
        <v>147</v>
      </c>
    </row>
    <row r="6" spans="1:25" ht="22.35" customHeight="1">
      <c r="A6" s="112"/>
      <c r="B6" s="112"/>
      <c r="C6" s="112"/>
      <c r="D6" s="112"/>
      <c r="E6" s="112"/>
      <c r="F6" s="112"/>
      <c r="G6" s="112"/>
      <c r="H6" s="112"/>
      <c r="I6" s="112"/>
      <c r="J6" s="32" t="s">
        <v>148</v>
      </c>
      <c r="K6" s="32" t="s">
        <v>149</v>
      </c>
      <c r="L6" s="32" t="s">
        <v>150</v>
      </c>
      <c r="M6" s="32" t="s">
        <v>139</v>
      </c>
      <c r="N6" s="112"/>
      <c r="O6" s="112"/>
      <c r="P6" s="112"/>
      <c r="Q6" s="112"/>
      <c r="R6" s="112"/>
      <c r="S6" s="112"/>
      <c r="T6" s="112"/>
      <c r="U6" s="112"/>
      <c r="V6" s="112"/>
      <c r="W6" s="112"/>
      <c r="X6" s="112"/>
      <c r="Y6" s="112"/>
    </row>
    <row r="7" spans="1:25" ht="22.9" customHeight="1">
      <c r="A7" s="30"/>
      <c r="B7" s="30" t="s">
        <v>133</v>
      </c>
      <c r="C7" s="34">
        <f>'1收支总表'!B6</f>
        <v>57.426380000000002</v>
      </c>
      <c r="D7" s="34">
        <f>C7</f>
        <v>57.426380000000002</v>
      </c>
      <c r="E7" s="34">
        <f>C7</f>
        <v>57.426380000000002</v>
      </c>
      <c r="F7" s="34"/>
      <c r="G7" s="34"/>
      <c r="H7" s="34"/>
      <c r="I7" s="34"/>
      <c r="J7" s="34"/>
      <c r="K7" s="34"/>
      <c r="L7" s="34"/>
      <c r="M7" s="34"/>
      <c r="N7" s="34"/>
      <c r="O7" s="34"/>
      <c r="P7" s="34"/>
      <c r="Q7" s="34"/>
      <c r="R7" s="34"/>
      <c r="S7" s="34"/>
      <c r="T7" s="34"/>
      <c r="U7" s="34"/>
      <c r="V7" s="34"/>
      <c r="W7" s="34"/>
      <c r="X7" s="34"/>
      <c r="Y7" s="34"/>
    </row>
    <row r="8" spans="1:25" ht="22.9" customHeight="1">
      <c r="A8" s="36" t="s">
        <v>151</v>
      </c>
      <c r="B8" s="36" t="s">
        <v>152</v>
      </c>
      <c r="C8" s="34">
        <f>C7</f>
        <v>57.426380000000002</v>
      </c>
      <c r="D8" s="34">
        <f>D7</f>
        <v>57.426380000000002</v>
      </c>
      <c r="E8" s="34">
        <f>C8</f>
        <v>57.426380000000002</v>
      </c>
      <c r="F8" s="34"/>
      <c r="G8" s="34"/>
      <c r="H8" s="34"/>
      <c r="I8" s="34"/>
      <c r="J8" s="34"/>
      <c r="K8" s="34"/>
      <c r="L8" s="34"/>
      <c r="M8" s="34"/>
      <c r="N8" s="34"/>
      <c r="O8" s="34"/>
      <c r="P8" s="34"/>
      <c r="Q8" s="34"/>
      <c r="R8" s="34"/>
      <c r="S8" s="34"/>
      <c r="T8" s="34"/>
      <c r="U8" s="34"/>
      <c r="V8" s="34"/>
      <c r="W8" s="34"/>
      <c r="X8" s="34"/>
      <c r="Y8" s="34"/>
    </row>
    <row r="9" spans="1:25" ht="22.9" customHeight="1">
      <c r="A9" s="38">
        <f>封面!E4</f>
        <v>405022</v>
      </c>
      <c r="B9" s="38" t="str">
        <f>封面!E5</f>
        <v>益阳市赫山区新市渡镇卫生院</v>
      </c>
      <c r="C9" s="34">
        <f>C8</f>
        <v>57.426380000000002</v>
      </c>
      <c r="D9" s="34">
        <f>D8</f>
        <v>57.426380000000002</v>
      </c>
      <c r="E9" s="34">
        <f>C9</f>
        <v>57.426380000000002</v>
      </c>
      <c r="F9" s="39"/>
      <c r="G9" s="39"/>
      <c r="H9" s="39"/>
      <c r="I9" s="39"/>
      <c r="J9" s="39"/>
      <c r="K9" s="39"/>
      <c r="L9" s="39"/>
      <c r="M9" s="39"/>
      <c r="N9" s="39"/>
      <c r="O9" s="39"/>
      <c r="P9" s="39"/>
      <c r="Q9" s="39"/>
      <c r="R9" s="39"/>
      <c r="S9" s="39"/>
      <c r="T9" s="39"/>
      <c r="U9" s="39"/>
      <c r="V9" s="39"/>
      <c r="W9" s="39"/>
      <c r="X9" s="39"/>
      <c r="Y9" s="39"/>
    </row>
    <row r="10" spans="1:25" ht="16.350000000000001" customHeight="1"/>
    <row r="11" spans="1:25" ht="16.350000000000001" customHeight="1">
      <c r="G11" s="2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F20" sqref="F20"/>
    </sheetView>
  </sheetViews>
  <sheetFormatPr defaultColWidth="10" defaultRowHeight="13.5"/>
  <cols>
    <col min="1" max="1" width="4.625" style="25" customWidth="1"/>
    <col min="2" max="2" width="4.875" style="25" customWidth="1"/>
    <col min="3" max="3" width="5" style="25" customWidth="1"/>
    <col min="4" max="4" width="12" style="25" customWidth="1"/>
    <col min="5" max="5" width="26.75" style="25" customWidth="1"/>
    <col min="6" max="6" width="15" style="25" customWidth="1"/>
    <col min="7" max="7" width="11.375" style="25" customWidth="1"/>
    <col min="8" max="8" width="14" style="25" customWidth="1"/>
    <col min="9" max="9" width="14.75" style="25" customWidth="1"/>
    <col min="10" max="11" width="17.5" style="25" customWidth="1"/>
    <col min="12" max="12" width="9.75" style="25" customWidth="1"/>
    <col min="13" max="16384" width="10" style="25"/>
  </cols>
  <sheetData>
    <row r="1" spans="1:11" ht="16.350000000000001" customHeight="1">
      <c r="A1" s="26"/>
      <c r="D1" s="57"/>
      <c r="K1" s="27" t="s">
        <v>153</v>
      </c>
    </row>
    <row r="2" spans="1:11" ht="31.9" customHeight="1">
      <c r="A2" s="114" t="s">
        <v>8</v>
      </c>
      <c r="B2" s="114"/>
      <c r="C2" s="114"/>
      <c r="D2" s="114"/>
      <c r="E2" s="114"/>
      <c r="F2" s="114"/>
      <c r="G2" s="114"/>
      <c r="H2" s="114"/>
      <c r="I2" s="114"/>
      <c r="J2" s="114"/>
      <c r="K2" s="114"/>
    </row>
    <row r="3" spans="1:11" ht="24.95" customHeight="1">
      <c r="A3" s="115" t="str">
        <f>"部门"&amp;":"&amp;封面!E4&amp;封面!E5</f>
        <v>部门:405022益阳市赫山区新市渡镇卫生院</v>
      </c>
      <c r="B3" s="115"/>
      <c r="C3" s="115"/>
      <c r="D3" s="115"/>
      <c r="E3" s="115"/>
      <c r="F3" s="115"/>
      <c r="G3" s="115"/>
      <c r="H3" s="115"/>
      <c r="I3" s="115"/>
      <c r="J3" s="115"/>
      <c r="K3" s="28" t="s">
        <v>29</v>
      </c>
    </row>
    <row r="4" spans="1:11" ht="27.6" customHeight="1">
      <c r="A4" s="111" t="s">
        <v>154</v>
      </c>
      <c r="B4" s="111"/>
      <c r="C4" s="111"/>
      <c r="D4" s="111" t="s">
        <v>155</v>
      </c>
      <c r="E4" s="111" t="s">
        <v>156</v>
      </c>
      <c r="F4" s="111" t="s">
        <v>133</v>
      </c>
      <c r="G4" s="111" t="s">
        <v>157</v>
      </c>
      <c r="H4" s="111" t="s">
        <v>158</v>
      </c>
      <c r="I4" s="111" t="s">
        <v>159</v>
      </c>
      <c r="J4" s="111" t="s">
        <v>160</v>
      </c>
      <c r="K4" s="111" t="s">
        <v>161</v>
      </c>
    </row>
    <row r="5" spans="1:11" ht="25.9" customHeight="1">
      <c r="A5" s="29" t="s">
        <v>162</v>
      </c>
      <c r="B5" s="29" t="s">
        <v>163</v>
      </c>
      <c r="C5" s="29" t="s">
        <v>164</v>
      </c>
      <c r="D5" s="111"/>
      <c r="E5" s="111"/>
      <c r="F5" s="111"/>
      <c r="G5" s="111"/>
      <c r="H5" s="111"/>
      <c r="I5" s="111"/>
      <c r="J5" s="111"/>
      <c r="K5" s="111"/>
    </row>
    <row r="6" spans="1:11" ht="22.9" customHeight="1">
      <c r="A6" s="5"/>
      <c r="B6" s="5"/>
      <c r="C6" s="5"/>
      <c r="D6" s="58" t="s">
        <v>133</v>
      </c>
      <c r="E6" s="58"/>
      <c r="F6" s="59">
        <f>'1收支总表'!B6</f>
        <v>57.426380000000002</v>
      </c>
      <c r="G6" s="59">
        <f>'1收支总表'!F6</f>
        <v>44.426379999999995</v>
      </c>
      <c r="H6" s="59">
        <f>'1收支总表'!F10</f>
        <v>13</v>
      </c>
      <c r="I6" s="59"/>
      <c r="J6" s="58"/>
      <c r="K6" s="58"/>
    </row>
    <row r="7" spans="1:11" ht="22.9" customHeight="1">
      <c r="A7" s="60"/>
      <c r="B7" s="60"/>
      <c r="C7" s="60"/>
      <c r="D7" s="61" t="s">
        <v>151</v>
      </c>
      <c r="E7" s="61" t="s">
        <v>152</v>
      </c>
      <c r="F7" s="59">
        <f>F6</f>
        <v>57.426380000000002</v>
      </c>
      <c r="G7" s="59">
        <f>G6</f>
        <v>44.426379999999995</v>
      </c>
      <c r="H7" s="59">
        <f>H6</f>
        <v>13</v>
      </c>
      <c r="I7" s="59"/>
      <c r="J7" s="58"/>
      <c r="K7" s="58"/>
    </row>
    <row r="8" spans="1:11" ht="22.9" customHeight="1">
      <c r="A8" s="60"/>
      <c r="B8" s="60"/>
      <c r="C8" s="60"/>
      <c r="D8" s="61">
        <f>封面!E4</f>
        <v>405022</v>
      </c>
      <c r="E8" s="61" t="str">
        <f>封面!E5</f>
        <v>益阳市赫山区新市渡镇卫生院</v>
      </c>
      <c r="F8" s="59">
        <f>F6</f>
        <v>57.426380000000002</v>
      </c>
      <c r="G8" s="59">
        <f>G6</f>
        <v>44.426379999999995</v>
      </c>
      <c r="H8" s="59">
        <f>H6</f>
        <v>13</v>
      </c>
      <c r="I8" s="59"/>
      <c r="J8" s="58"/>
      <c r="K8" s="58"/>
    </row>
    <row r="9" spans="1:11" ht="22.9" customHeight="1">
      <c r="A9" s="62" t="s">
        <v>165</v>
      </c>
      <c r="B9" s="62" t="s">
        <v>166</v>
      </c>
      <c r="C9" s="62" t="s">
        <v>166</v>
      </c>
      <c r="D9" s="63" t="s">
        <v>167</v>
      </c>
      <c r="E9" s="60" t="s">
        <v>168</v>
      </c>
      <c r="F9" s="64">
        <f>G9</f>
        <v>4.2064000000000004</v>
      </c>
      <c r="G9" s="35">
        <f>VLOOKUP(封面!$E$5,[1]一般预算拨款!$A$7:$I$32,8,0)</f>
        <v>4.2064000000000004</v>
      </c>
      <c r="H9" s="64"/>
      <c r="I9" s="64"/>
      <c r="J9" s="60"/>
      <c r="K9" s="60"/>
    </row>
    <row r="10" spans="1:11" ht="22.9" customHeight="1">
      <c r="A10" s="62" t="s">
        <v>169</v>
      </c>
      <c r="B10" s="62" t="s">
        <v>170</v>
      </c>
      <c r="C10" s="62" t="s">
        <v>170</v>
      </c>
      <c r="D10" s="63" t="s">
        <v>171</v>
      </c>
      <c r="E10" s="60" t="s">
        <v>172</v>
      </c>
      <c r="F10" s="64">
        <f>G10</f>
        <v>37.590999999999994</v>
      </c>
      <c r="G10" s="64">
        <f>G8-G9-G17</f>
        <v>37.590999999999994</v>
      </c>
      <c r="H10" s="64"/>
      <c r="I10" s="64"/>
      <c r="J10" s="60"/>
      <c r="K10" s="60"/>
    </row>
    <row r="11" spans="1:11" ht="22.9" customHeight="1">
      <c r="A11" s="62" t="s">
        <v>169</v>
      </c>
      <c r="B11" s="62" t="s">
        <v>173</v>
      </c>
      <c r="C11" s="62" t="s">
        <v>174</v>
      </c>
      <c r="D11" s="63" t="s">
        <v>175</v>
      </c>
      <c r="E11" s="60" t="s">
        <v>176</v>
      </c>
      <c r="F11" s="64">
        <f>G11+H11</f>
        <v>13</v>
      </c>
      <c r="G11" s="64"/>
      <c r="H11" s="64">
        <f>H8</f>
        <v>13</v>
      </c>
      <c r="I11" s="64"/>
      <c r="J11" s="60"/>
      <c r="K11" s="60"/>
    </row>
    <row r="12" spans="1:11" ht="22.9" customHeight="1">
      <c r="A12" s="62" t="s">
        <v>169</v>
      </c>
      <c r="B12" s="62" t="s">
        <v>177</v>
      </c>
      <c r="C12" s="62" t="s">
        <v>170</v>
      </c>
      <c r="D12" s="63" t="s">
        <v>178</v>
      </c>
      <c r="E12" s="60" t="s">
        <v>179</v>
      </c>
      <c r="F12" s="64"/>
      <c r="G12" s="64"/>
      <c r="H12" s="64"/>
      <c r="I12" s="64"/>
      <c r="J12" s="60"/>
      <c r="K12" s="60"/>
    </row>
    <row r="13" spans="1:11" ht="22.9" customHeight="1">
      <c r="A13" s="62" t="s">
        <v>169</v>
      </c>
      <c r="B13" s="62" t="s">
        <v>177</v>
      </c>
      <c r="C13" s="62" t="s">
        <v>173</v>
      </c>
      <c r="D13" s="63" t="s">
        <v>180</v>
      </c>
      <c r="E13" s="60" t="s">
        <v>181</v>
      </c>
      <c r="F13" s="64"/>
      <c r="G13" s="64"/>
      <c r="H13" s="64"/>
      <c r="I13" s="64"/>
      <c r="J13" s="60"/>
      <c r="K13" s="60"/>
    </row>
    <row r="14" spans="1:11" ht="22.9" customHeight="1">
      <c r="A14" s="62" t="s">
        <v>169</v>
      </c>
      <c r="B14" s="62" t="s">
        <v>177</v>
      </c>
      <c r="C14" s="62" t="s">
        <v>177</v>
      </c>
      <c r="D14" s="63" t="s">
        <v>182</v>
      </c>
      <c r="E14" s="60" t="s">
        <v>183</v>
      </c>
      <c r="F14" s="64"/>
      <c r="G14" s="64"/>
      <c r="H14" s="64"/>
      <c r="I14" s="64"/>
      <c r="J14" s="60"/>
      <c r="K14" s="60"/>
    </row>
    <row r="15" spans="1:11" ht="22.9" customHeight="1">
      <c r="A15" s="62" t="s">
        <v>169</v>
      </c>
      <c r="B15" s="62" t="s">
        <v>184</v>
      </c>
      <c r="C15" s="62" t="s">
        <v>185</v>
      </c>
      <c r="D15" s="63" t="s">
        <v>186</v>
      </c>
      <c r="E15" s="60" t="s">
        <v>187</v>
      </c>
      <c r="F15" s="64"/>
      <c r="G15" s="64"/>
      <c r="H15" s="64"/>
      <c r="I15" s="64"/>
      <c r="J15" s="60"/>
      <c r="K15" s="60"/>
    </row>
    <row r="16" spans="1:11" ht="22.9" customHeight="1">
      <c r="A16" s="62" t="s">
        <v>169</v>
      </c>
      <c r="B16" s="62" t="s">
        <v>184</v>
      </c>
      <c r="C16" s="62" t="s">
        <v>188</v>
      </c>
      <c r="D16" s="63" t="s">
        <v>189</v>
      </c>
      <c r="E16" s="60" t="s">
        <v>190</v>
      </c>
      <c r="F16" s="64"/>
      <c r="G16" s="64"/>
      <c r="H16" s="64"/>
      <c r="I16" s="64"/>
      <c r="J16" s="60"/>
      <c r="K16" s="60"/>
    </row>
    <row r="17" spans="1:11" ht="22.9" customHeight="1">
      <c r="A17" s="62" t="s">
        <v>169</v>
      </c>
      <c r="B17" s="62" t="s">
        <v>191</v>
      </c>
      <c r="C17" s="62" t="s">
        <v>170</v>
      </c>
      <c r="D17" s="63" t="s">
        <v>192</v>
      </c>
      <c r="E17" s="60" t="s">
        <v>193</v>
      </c>
      <c r="F17" s="64">
        <f>G17</f>
        <v>2.6289799999999999</v>
      </c>
      <c r="G17" s="35">
        <f>VLOOKUP(封面!$E$5,[1]一般预算拨款!$A$7:$I$32,7,0)</f>
        <v>2.6289799999999999</v>
      </c>
      <c r="H17" s="64"/>
      <c r="I17" s="64"/>
      <c r="J17" s="60"/>
      <c r="K17" s="60"/>
    </row>
    <row r="18" spans="1:11" ht="16.350000000000001" customHeight="1"/>
    <row r="20" spans="1:11">
      <c r="F20" s="65"/>
      <c r="G20" s="65"/>
      <c r="H20" s="65"/>
    </row>
  </sheetData>
  <mergeCells count="11">
    <mergeCell ref="A2:K2"/>
    <mergeCell ref="A3:J3"/>
    <mergeCell ref="A4:C4"/>
    <mergeCell ref="D4:D5"/>
    <mergeCell ref="E4:E5"/>
    <mergeCell ref="F4:F5"/>
    <mergeCell ref="G4:G5"/>
    <mergeCell ref="H4:H5"/>
    <mergeCell ref="I4:I5"/>
    <mergeCell ref="J4:J5"/>
    <mergeCell ref="K4:K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zoomScale="138" zoomScaleNormal="138" workbookViewId="0">
      <selection activeCell="G9" sqref="G9"/>
    </sheetView>
  </sheetViews>
  <sheetFormatPr defaultColWidth="10" defaultRowHeight="13.5"/>
  <cols>
    <col min="1" max="1" width="3.625" style="25" customWidth="1"/>
    <col min="2" max="2" width="4.75" style="25" customWidth="1"/>
    <col min="3" max="3" width="4.625" style="25" customWidth="1"/>
    <col min="4" max="4" width="7.375" style="25" customWidth="1"/>
    <col min="5" max="5" width="20.125" style="25" customWidth="1"/>
    <col min="6" max="6" width="9.25" style="25" customWidth="1"/>
    <col min="7" max="7" width="7.75" style="25" customWidth="1"/>
    <col min="8" max="12" width="7.125" style="25" customWidth="1"/>
    <col min="13" max="13" width="6.75" style="25" customWidth="1"/>
    <col min="14" max="17" width="7.125" style="25" customWidth="1"/>
    <col min="18" max="18" width="7" style="25" customWidth="1"/>
    <col min="19" max="20" width="7.125" style="25" customWidth="1"/>
    <col min="21" max="22" width="9.75" style="25" customWidth="1"/>
    <col min="23" max="16384" width="10" style="25"/>
  </cols>
  <sheetData>
    <row r="1" spans="1:20" ht="16.350000000000001" customHeight="1">
      <c r="A1" s="26"/>
      <c r="S1" s="113" t="s">
        <v>194</v>
      </c>
      <c r="T1" s="113"/>
    </row>
    <row r="2" spans="1:20" ht="42.2" customHeight="1">
      <c r="A2" s="114" t="s">
        <v>9</v>
      </c>
      <c r="B2" s="114"/>
      <c r="C2" s="114"/>
      <c r="D2" s="114"/>
      <c r="E2" s="114"/>
      <c r="F2" s="114"/>
      <c r="G2" s="114"/>
      <c r="H2" s="114"/>
      <c r="I2" s="114"/>
      <c r="J2" s="114"/>
      <c r="K2" s="114"/>
      <c r="L2" s="114"/>
      <c r="M2" s="114"/>
      <c r="N2" s="114"/>
      <c r="O2" s="114"/>
      <c r="P2" s="114"/>
      <c r="Q2" s="114"/>
      <c r="R2" s="114"/>
      <c r="S2" s="114"/>
      <c r="T2" s="114"/>
    </row>
    <row r="3" spans="1:20" ht="19.899999999999999" customHeight="1">
      <c r="A3" s="109" t="str">
        <f>"部门"&amp;":"&amp;封面!E4&amp;封面!E5</f>
        <v>部门:405022益阳市赫山区新市渡镇卫生院</v>
      </c>
      <c r="B3" s="109"/>
      <c r="C3" s="109"/>
      <c r="D3" s="109"/>
      <c r="E3" s="109"/>
      <c r="F3" s="109"/>
      <c r="G3" s="109"/>
      <c r="H3" s="109"/>
      <c r="I3" s="109"/>
      <c r="J3" s="109"/>
      <c r="K3" s="109"/>
      <c r="L3" s="109"/>
      <c r="M3" s="109"/>
      <c r="N3" s="109"/>
      <c r="O3" s="109"/>
      <c r="P3" s="109"/>
      <c r="Q3" s="109"/>
      <c r="R3" s="109"/>
      <c r="S3" s="110" t="s">
        <v>29</v>
      </c>
      <c r="T3" s="110"/>
    </row>
    <row r="4" spans="1:20" ht="19.899999999999999" customHeight="1">
      <c r="A4" s="112" t="s">
        <v>154</v>
      </c>
      <c r="B4" s="112"/>
      <c r="C4" s="112"/>
      <c r="D4" s="112" t="s">
        <v>195</v>
      </c>
      <c r="E4" s="112" t="s">
        <v>196</v>
      </c>
      <c r="F4" s="112" t="s">
        <v>197</v>
      </c>
      <c r="G4" s="112" t="s">
        <v>198</v>
      </c>
      <c r="H4" s="112" t="s">
        <v>199</v>
      </c>
      <c r="I4" s="112" t="s">
        <v>200</v>
      </c>
      <c r="J4" s="112" t="s">
        <v>201</v>
      </c>
      <c r="K4" s="112" t="s">
        <v>202</v>
      </c>
      <c r="L4" s="112" t="s">
        <v>203</v>
      </c>
      <c r="M4" s="112" t="s">
        <v>204</v>
      </c>
      <c r="N4" s="112" t="s">
        <v>205</v>
      </c>
      <c r="O4" s="112" t="s">
        <v>206</v>
      </c>
      <c r="P4" s="112" t="s">
        <v>207</v>
      </c>
      <c r="Q4" s="112" t="s">
        <v>208</v>
      </c>
      <c r="R4" s="112" t="s">
        <v>209</v>
      </c>
      <c r="S4" s="112" t="s">
        <v>210</v>
      </c>
      <c r="T4" s="112" t="s">
        <v>211</v>
      </c>
    </row>
    <row r="5" spans="1:20" ht="20.65" customHeight="1">
      <c r="A5" s="32" t="s">
        <v>162</v>
      </c>
      <c r="B5" s="32" t="s">
        <v>163</v>
      </c>
      <c r="C5" s="32" t="s">
        <v>164</v>
      </c>
      <c r="D5" s="112"/>
      <c r="E5" s="112"/>
      <c r="F5" s="112"/>
      <c r="G5" s="112"/>
      <c r="H5" s="112"/>
      <c r="I5" s="112"/>
      <c r="J5" s="112"/>
      <c r="K5" s="112"/>
      <c r="L5" s="112"/>
      <c r="M5" s="112"/>
      <c r="N5" s="112"/>
      <c r="O5" s="112"/>
      <c r="P5" s="112"/>
      <c r="Q5" s="112"/>
      <c r="R5" s="112"/>
      <c r="S5" s="112"/>
      <c r="T5" s="112"/>
    </row>
    <row r="6" spans="1:20" ht="22.9" customHeight="1">
      <c r="A6" s="30"/>
      <c r="B6" s="30"/>
      <c r="C6" s="30"/>
      <c r="D6" s="30"/>
      <c r="E6" s="30" t="s">
        <v>133</v>
      </c>
      <c r="F6" s="31">
        <f>'1收支总表'!H37</f>
        <v>57.426379999999995</v>
      </c>
      <c r="G6" s="31">
        <f>'1收支总表'!H6</f>
        <v>36.281179999999999</v>
      </c>
      <c r="H6" s="31">
        <f>'1收支总表'!H7</f>
        <v>21.145199999999999</v>
      </c>
      <c r="I6" s="31"/>
      <c r="J6" s="31"/>
      <c r="K6" s="31"/>
      <c r="L6" s="31"/>
      <c r="M6" s="31"/>
      <c r="N6" s="31"/>
      <c r="O6" s="31">
        <f>'1收支总表'!H14</f>
        <v>0</v>
      </c>
      <c r="P6" s="31"/>
      <c r="Q6" s="31"/>
      <c r="R6" s="31"/>
      <c r="S6" s="31"/>
      <c r="T6" s="31"/>
    </row>
    <row r="7" spans="1:20" ht="22.9" customHeight="1">
      <c r="A7" s="30"/>
      <c r="B7" s="30"/>
      <c r="C7" s="30"/>
      <c r="D7" s="36" t="s">
        <v>151</v>
      </c>
      <c r="E7" s="36" t="s">
        <v>152</v>
      </c>
      <c r="F7" s="31">
        <f t="shared" ref="F7:H8" si="0">F6</f>
        <v>57.426379999999995</v>
      </c>
      <c r="G7" s="31">
        <f t="shared" si="0"/>
        <v>36.281179999999999</v>
      </c>
      <c r="H7" s="31">
        <f t="shared" si="0"/>
        <v>21.145199999999999</v>
      </c>
      <c r="I7" s="31"/>
      <c r="J7" s="31"/>
      <c r="K7" s="31"/>
      <c r="L7" s="31"/>
      <c r="M7" s="31"/>
      <c r="N7" s="31"/>
      <c r="O7" s="31">
        <f>O6</f>
        <v>0</v>
      </c>
      <c r="P7" s="31"/>
      <c r="Q7" s="31"/>
      <c r="R7" s="31"/>
      <c r="S7" s="31"/>
      <c r="T7" s="31"/>
    </row>
    <row r="8" spans="1:20" ht="22.9" customHeight="1">
      <c r="A8" s="30"/>
      <c r="B8" s="30"/>
      <c r="C8" s="30"/>
      <c r="D8" s="36">
        <f>封面!E4</f>
        <v>405022</v>
      </c>
      <c r="E8" s="36" t="str">
        <f>封面!E5</f>
        <v>益阳市赫山区新市渡镇卫生院</v>
      </c>
      <c r="F8" s="31">
        <f t="shared" si="0"/>
        <v>57.426379999999995</v>
      </c>
      <c r="G8" s="31">
        <f t="shared" si="0"/>
        <v>36.281179999999999</v>
      </c>
      <c r="H8" s="31">
        <f t="shared" si="0"/>
        <v>21.145199999999999</v>
      </c>
      <c r="I8" s="31"/>
      <c r="J8" s="31"/>
      <c r="K8" s="31"/>
      <c r="L8" s="31"/>
      <c r="M8" s="31"/>
      <c r="N8" s="31"/>
      <c r="O8" s="31">
        <f>O7</f>
        <v>0</v>
      </c>
      <c r="P8" s="31"/>
      <c r="Q8" s="31"/>
      <c r="R8" s="31"/>
      <c r="S8" s="31"/>
      <c r="T8" s="31"/>
    </row>
    <row r="9" spans="1:20" ht="22.9" customHeight="1">
      <c r="A9" s="37" t="s">
        <v>169</v>
      </c>
      <c r="B9" s="37" t="s">
        <v>170</v>
      </c>
      <c r="C9" s="37" t="s">
        <v>170</v>
      </c>
      <c r="D9" s="38">
        <f>D8</f>
        <v>405022</v>
      </c>
      <c r="E9" s="33" t="s">
        <v>172</v>
      </c>
      <c r="F9" s="39">
        <f>'3支出总表'!F10</f>
        <v>37.590999999999994</v>
      </c>
      <c r="G9" s="39">
        <f>G8-G10-G11</f>
        <v>29.445799999999998</v>
      </c>
      <c r="H9" s="31">
        <f>H8-H15</f>
        <v>8.1451999999999991</v>
      </c>
      <c r="I9" s="39"/>
      <c r="J9" s="39"/>
      <c r="K9" s="39"/>
      <c r="L9" s="39"/>
      <c r="M9" s="39"/>
      <c r="N9" s="39"/>
      <c r="O9" s="39"/>
      <c r="P9" s="39"/>
      <c r="Q9" s="39"/>
      <c r="R9" s="39"/>
      <c r="S9" s="39"/>
      <c r="T9" s="39"/>
    </row>
    <row r="10" spans="1:20" ht="22.9" customHeight="1">
      <c r="A10" s="37" t="s">
        <v>165</v>
      </c>
      <c r="B10" s="37" t="s">
        <v>166</v>
      </c>
      <c r="C10" s="37" t="s">
        <v>166</v>
      </c>
      <c r="D10" s="38">
        <f t="shared" ref="D10:D17" si="1">D9</f>
        <v>405022</v>
      </c>
      <c r="E10" s="33" t="s">
        <v>168</v>
      </c>
      <c r="F10" s="39">
        <f>G10</f>
        <v>4.2064000000000004</v>
      </c>
      <c r="G10" s="35">
        <f>VLOOKUP(封面!$E$5,[1]一般预算拨款!$A$7:$I$32,8,0)</f>
        <v>4.2064000000000004</v>
      </c>
      <c r="H10" s="39"/>
      <c r="I10" s="39"/>
      <c r="J10" s="39"/>
      <c r="K10" s="39"/>
      <c r="L10" s="39"/>
      <c r="M10" s="39"/>
      <c r="N10" s="39"/>
      <c r="O10" s="39"/>
      <c r="P10" s="39"/>
      <c r="Q10" s="39"/>
      <c r="R10" s="39"/>
      <c r="S10" s="39"/>
      <c r="T10" s="39"/>
    </row>
    <row r="11" spans="1:20" ht="22.9" customHeight="1">
      <c r="A11" s="37" t="s">
        <v>169</v>
      </c>
      <c r="B11" s="37" t="s">
        <v>191</v>
      </c>
      <c r="C11" s="37" t="s">
        <v>170</v>
      </c>
      <c r="D11" s="38">
        <f t="shared" si="1"/>
        <v>405022</v>
      </c>
      <c r="E11" s="33" t="s">
        <v>193</v>
      </c>
      <c r="F11" s="39">
        <f>G11</f>
        <v>2.6289799999999999</v>
      </c>
      <c r="G11" s="39">
        <f>'3支出总表'!G17</f>
        <v>2.6289799999999999</v>
      </c>
      <c r="H11" s="39"/>
      <c r="I11" s="39"/>
      <c r="J11" s="39"/>
      <c r="K11" s="39"/>
      <c r="L11" s="39"/>
      <c r="M11" s="39"/>
      <c r="N11" s="39"/>
      <c r="O11" s="39"/>
      <c r="P11" s="39"/>
      <c r="Q11" s="39"/>
      <c r="R11" s="39"/>
      <c r="S11" s="39"/>
      <c r="T11" s="39"/>
    </row>
    <row r="12" spans="1:20" ht="22.9" customHeight="1">
      <c r="A12" s="37" t="s">
        <v>169</v>
      </c>
      <c r="B12" s="37" t="s">
        <v>184</v>
      </c>
      <c r="C12" s="37" t="s">
        <v>185</v>
      </c>
      <c r="D12" s="38">
        <f t="shared" si="1"/>
        <v>405022</v>
      </c>
      <c r="E12" s="33" t="s">
        <v>187</v>
      </c>
      <c r="F12" s="39">
        <f t="shared" ref="F12:F16" si="2">G12</f>
        <v>0</v>
      </c>
      <c r="G12" s="39"/>
      <c r="H12" s="39"/>
      <c r="I12" s="39"/>
      <c r="J12" s="39"/>
      <c r="K12" s="39"/>
      <c r="L12" s="39"/>
      <c r="M12" s="39"/>
      <c r="N12" s="39"/>
      <c r="O12" s="39"/>
      <c r="P12" s="39"/>
      <c r="Q12" s="39"/>
      <c r="R12" s="39"/>
      <c r="S12" s="39"/>
      <c r="T12" s="39"/>
    </row>
    <row r="13" spans="1:20" ht="22.9" customHeight="1">
      <c r="A13" s="37" t="s">
        <v>169</v>
      </c>
      <c r="B13" s="37" t="s">
        <v>177</v>
      </c>
      <c r="C13" s="37" t="s">
        <v>170</v>
      </c>
      <c r="D13" s="38">
        <f t="shared" si="1"/>
        <v>405022</v>
      </c>
      <c r="E13" s="33" t="s">
        <v>179</v>
      </c>
      <c r="F13" s="39">
        <f t="shared" si="2"/>
        <v>0</v>
      </c>
      <c r="G13" s="39"/>
      <c r="H13" s="39"/>
      <c r="I13" s="39"/>
      <c r="J13" s="39"/>
      <c r="K13" s="39"/>
      <c r="L13" s="39"/>
      <c r="M13" s="39"/>
      <c r="N13" s="39"/>
      <c r="O13" s="39"/>
      <c r="P13" s="39"/>
      <c r="Q13" s="39"/>
      <c r="R13" s="39"/>
      <c r="S13" s="39"/>
      <c r="T13" s="39"/>
    </row>
    <row r="14" spans="1:20" ht="22.9" customHeight="1">
      <c r="A14" s="37" t="s">
        <v>169</v>
      </c>
      <c r="B14" s="37" t="s">
        <v>177</v>
      </c>
      <c r="C14" s="37" t="s">
        <v>173</v>
      </c>
      <c r="D14" s="38">
        <f t="shared" si="1"/>
        <v>405022</v>
      </c>
      <c r="E14" s="33" t="s">
        <v>181</v>
      </c>
      <c r="F14" s="39">
        <f t="shared" si="2"/>
        <v>0</v>
      </c>
      <c r="G14" s="39"/>
      <c r="H14" s="39"/>
      <c r="I14" s="39"/>
      <c r="J14" s="39"/>
      <c r="K14" s="39"/>
      <c r="L14" s="39"/>
      <c r="M14" s="39"/>
      <c r="N14" s="39"/>
      <c r="O14" s="39"/>
      <c r="P14" s="39"/>
      <c r="Q14" s="39"/>
      <c r="R14" s="39"/>
      <c r="S14" s="39"/>
      <c r="T14" s="39"/>
    </row>
    <row r="15" spans="1:20" ht="22.9" customHeight="1">
      <c r="A15" s="37" t="s">
        <v>169</v>
      </c>
      <c r="B15" s="37" t="s">
        <v>173</v>
      </c>
      <c r="C15" s="37" t="s">
        <v>174</v>
      </c>
      <c r="D15" s="38">
        <f t="shared" si="1"/>
        <v>405022</v>
      </c>
      <c r="E15" s="33" t="s">
        <v>176</v>
      </c>
      <c r="F15" s="39">
        <f>SUM(G15:T15)</f>
        <v>13</v>
      </c>
      <c r="G15" s="39"/>
      <c r="H15" s="39">
        <f>'5支出分类（部门预算）'!M8</f>
        <v>13</v>
      </c>
      <c r="I15" s="39"/>
      <c r="J15" s="39"/>
      <c r="K15" s="39"/>
      <c r="L15" s="39"/>
      <c r="M15" s="39"/>
      <c r="N15" s="39"/>
      <c r="O15" s="39"/>
      <c r="P15" s="39"/>
      <c r="Q15" s="39"/>
      <c r="R15" s="39"/>
      <c r="S15" s="39"/>
      <c r="T15" s="39"/>
    </row>
    <row r="16" spans="1:20" ht="22.9" customHeight="1">
      <c r="A16" s="37" t="s">
        <v>169</v>
      </c>
      <c r="B16" s="37" t="s">
        <v>184</v>
      </c>
      <c r="C16" s="37" t="s">
        <v>188</v>
      </c>
      <c r="D16" s="38">
        <f t="shared" si="1"/>
        <v>405022</v>
      </c>
      <c r="E16" s="33" t="s">
        <v>190</v>
      </c>
      <c r="F16" s="39">
        <f t="shared" si="2"/>
        <v>0</v>
      </c>
      <c r="G16" s="39"/>
      <c r="H16" s="39"/>
      <c r="I16" s="39"/>
      <c r="J16" s="39"/>
      <c r="K16" s="39"/>
      <c r="L16" s="39"/>
      <c r="M16" s="39"/>
      <c r="N16" s="39"/>
      <c r="O16" s="39"/>
      <c r="P16" s="39"/>
      <c r="Q16" s="39"/>
      <c r="R16" s="39"/>
      <c r="S16" s="39"/>
      <c r="T16" s="39"/>
    </row>
    <row r="17" spans="1:20" ht="22.9" customHeight="1">
      <c r="A17" s="37" t="s">
        <v>169</v>
      </c>
      <c r="B17" s="37" t="s">
        <v>177</v>
      </c>
      <c r="C17" s="37" t="s">
        <v>177</v>
      </c>
      <c r="D17" s="38">
        <f t="shared" si="1"/>
        <v>405022</v>
      </c>
      <c r="E17" s="33" t="s">
        <v>183</v>
      </c>
      <c r="F17" s="39"/>
      <c r="G17" s="39"/>
      <c r="H17" s="39"/>
      <c r="I17" s="39"/>
      <c r="J17" s="39"/>
      <c r="K17" s="39"/>
      <c r="L17" s="39"/>
      <c r="M17" s="39"/>
      <c r="N17" s="39"/>
      <c r="O17" s="39"/>
      <c r="P17" s="39"/>
      <c r="Q17" s="39"/>
      <c r="R17" s="39"/>
      <c r="S17" s="39"/>
      <c r="T17" s="3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zoomScale="138" zoomScaleNormal="138" workbookViewId="0">
      <selection activeCell="A3" sqref="A3:S3"/>
    </sheetView>
  </sheetViews>
  <sheetFormatPr defaultColWidth="10" defaultRowHeight="13.5"/>
  <cols>
    <col min="1" max="2" width="4.125" style="25" customWidth="1"/>
    <col min="3" max="3" width="4.25" style="25" customWidth="1"/>
    <col min="4" max="4" width="6.125" style="25" customWidth="1"/>
    <col min="5" max="5" width="15.875" style="25" customWidth="1"/>
    <col min="6" max="6" width="9" style="25" customWidth="1"/>
    <col min="7" max="7" width="7.75" style="25" customWidth="1"/>
    <col min="8" max="8" width="6.75" style="25" customWidth="1"/>
    <col min="9" max="16" width="7.125" style="25" customWidth="1"/>
    <col min="17" max="17" width="5.875" style="25" customWidth="1"/>
    <col min="18" max="21" width="7.125" style="25" customWidth="1"/>
    <col min="22" max="23" width="9.75" style="25" customWidth="1"/>
    <col min="24" max="16384" width="10" style="25"/>
  </cols>
  <sheetData>
    <row r="1" spans="1:21" ht="16.350000000000001" customHeight="1">
      <c r="A1" s="26"/>
      <c r="T1" s="113" t="s">
        <v>212</v>
      </c>
      <c r="U1" s="113"/>
    </row>
    <row r="2" spans="1:21" ht="37.15" customHeight="1">
      <c r="A2" s="114" t="s">
        <v>10</v>
      </c>
      <c r="B2" s="114"/>
      <c r="C2" s="114"/>
      <c r="D2" s="114"/>
      <c r="E2" s="114"/>
      <c r="F2" s="114"/>
      <c r="G2" s="114"/>
      <c r="H2" s="114"/>
      <c r="I2" s="114"/>
      <c r="J2" s="114"/>
      <c r="K2" s="114"/>
      <c r="L2" s="114"/>
      <c r="M2" s="114"/>
      <c r="N2" s="114"/>
      <c r="O2" s="114"/>
      <c r="P2" s="114"/>
      <c r="Q2" s="114"/>
      <c r="R2" s="114"/>
      <c r="S2" s="114"/>
      <c r="T2" s="114"/>
      <c r="U2" s="114"/>
    </row>
    <row r="3" spans="1:21" ht="24.2" customHeight="1">
      <c r="A3" s="109" t="str">
        <f>"部门"&amp;":"&amp;封面!E4&amp;封面!E5</f>
        <v>部门:405022益阳市赫山区新市渡镇卫生院</v>
      </c>
      <c r="B3" s="109"/>
      <c r="C3" s="109"/>
      <c r="D3" s="109"/>
      <c r="E3" s="109"/>
      <c r="F3" s="109"/>
      <c r="G3" s="109"/>
      <c r="H3" s="109"/>
      <c r="I3" s="109"/>
      <c r="J3" s="109"/>
      <c r="K3" s="109"/>
      <c r="L3" s="109"/>
      <c r="M3" s="109"/>
      <c r="N3" s="109"/>
      <c r="O3" s="109"/>
      <c r="P3" s="109"/>
      <c r="Q3" s="109"/>
      <c r="R3" s="109"/>
      <c r="S3" s="109"/>
      <c r="T3" s="110" t="s">
        <v>29</v>
      </c>
      <c r="U3" s="110"/>
    </row>
    <row r="4" spans="1:21" ht="22.35" customHeight="1">
      <c r="A4" s="112" t="s">
        <v>154</v>
      </c>
      <c r="B4" s="112"/>
      <c r="C4" s="112"/>
      <c r="D4" s="112" t="s">
        <v>195</v>
      </c>
      <c r="E4" s="112" t="s">
        <v>196</v>
      </c>
      <c r="F4" s="112" t="s">
        <v>213</v>
      </c>
      <c r="G4" s="112" t="s">
        <v>157</v>
      </c>
      <c r="H4" s="112"/>
      <c r="I4" s="112"/>
      <c r="J4" s="112"/>
      <c r="K4" s="112" t="s">
        <v>158</v>
      </c>
      <c r="L4" s="112"/>
      <c r="M4" s="112"/>
      <c r="N4" s="112"/>
      <c r="O4" s="112"/>
      <c r="P4" s="112"/>
      <c r="Q4" s="112"/>
      <c r="R4" s="112"/>
      <c r="S4" s="112"/>
      <c r="T4" s="112"/>
      <c r="U4" s="112"/>
    </row>
    <row r="5" spans="1:21" ht="39.6" customHeight="1">
      <c r="A5" s="32" t="s">
        <v>162</v>
      </c>
      <c r="B5" s="32" t="s">
        <v>163</v>
      </c>
      <c r="C5" s="32" t="s">
        <v>164</v>
      </c>
      <c r="D5" s="112"/>
      <c r="E5" s="112"/>
      <c r="F5" s="112"/>
      <c r="G5" s="32" t="s">
        <v>133</v>
      </c>
      <c r="H5" s="32" t="s">
        <v>214</v>
      </c>
      <c r="I5" s="32" t="s">
        <v>215</v>
      </c>
      <c r="J5" s="32" t="s">
        <v>206</v>
      </c>
      <c r="K5" s="32" t="s">
        <v>133</v>
      </c>
      <c r="L5" s="32" t="s">
        <v>216</v>
      </c>
      <c r="M5" s="32" t="s">
        <v>217</v>
      </c>
      <c r="N5" s="32" t="s">
        <v>218</v>
      </c>
      <c r="O5" s="32" t="s">
        <v>208</v>
      </c>
      <c r="P5" s="32" t="s">
        <v>219</v>
      </c>
      <c r="Q5" s="32" t="s">
        <v>220</v>
      </c>
      <c r="R5" s="32" t="s">
        <v>221</v>
      </c>
      <c r="S5" s="32" t="s">
        <v>204</v>
      </c>
      <c r="T5" s="32" t="s">
        <v>207</v>
      </c>
      <c r="U5" s="32" t="s">
        <v>211</v>
      </c>
    </row>
    <row r="6" spans="1:21" ht="22.9" customHeight="1">
      <c r="A6" s="30"/>
      <c r="B6" s="30"/>
      <c r="C6" s="30"/>
      <c r="D6" s="30"/>
      <c r="E6" s="30" t="s">
        <v>133</v>
      </c>
      <c r="F6" s="31">
        <f>'1收支总表'!F37</f>
        <v>57.426379999999995</v>
      </c>
      <c r="G6" s="31">
        <f>'1收支总表'!F6</f>
        <v>44.426379999999995</v>
      </c>
      <c r="H6" s="31">
        <f>'1收支总表'!F7</f>
        <v>36.281179999999999</v>
      </c>
      <c r="I6" s="31">
        <f>'1收支总表'!F8</f>
        <v>8.1451999999999991</v>
      </c>
      <c r="J6" s="31">
        <f>'1收支总表'!F9</f>
        <v>0</v>
      </c>
      <c r="K6" s="31">
        <f>'1收支总表'!F12+'1收支总表'!F13</f>
        <v>13</v>
      </c>
      <c r="L6" s="31"/>
      <c r="M6" s="31">
        <f>'1收支总表'!F12</f>
        <v>13</v>
      </c>
      <c r="N6" s="31">
        <f>'1收支总表'!F13</f>
        <v>0</v>
      </c>
      <c r="O6" s="31"/>
      <c r="P6" s="31"/>
      <c r="Q6" s="31"/>
      <c r="R6" s="31"/>
      <c r="S6" s="31"/>
      <c r="T6" s="31"/>
      <c r="U6" s="31"/>
    </row>
    <row r="7" spans="1:21" ht="22.9" customHeight="1">
      <c r="A7" s="30"/>
      <c r="B7" s="30"/>
      <c r="C7" s="30"/>
      <c r="D7" s="36" t="s">
        <v>151</v>
      </c>
      <c r="E7" s="36" t="s">
        <v>152</v>
      </c>
      <c r="F7" s="34">
        <f t="shared" ref="F7:K7" si="0">F6</f>
        <v>57.426379999999995</v>
      </c>
      <c r="G7" s="34">
        <f t="shared" si="0"/>
        <v>44.426379999999995</v>
      </c>
      <c r="H7" s="34">
        <f t="shared" si="0"/>
        <v>36.281179999999999</v>
      </c>
      <c r="I7" s="34">
        <f t="shared" si="0"/>
        <v>8.1451999999999991</v>
      </c>
      <c r="J7" s="34">
        <f t="shared" si="0"/>
        <v>0</v>
      </c>
      <c r="K7" s="34">
        <f t="shared" si="0"/>
        <v>13</v>
      </c>
      <c r="L7" s="31">
        <v>0</v>
      </c>
      <c r="M7" s="31">
        <f>M6</f>
        <v>13</v>
      </c>
      <c r="N7" s="31">
        <f>N6</f>
        <v>0</v>
      </c>
      <c r="O7" s="31"/>
      <c r="P7" s="31"/>
      <c r="Q7" s="31"/>
      <c r="R7" s="31"/>
      <c r="S7" s="31"/>
      <c r="T7" s="31"/>
      <c r="U7" s="31"/>
    </row>
    <row r="8" spans="1:21" ht="22.9" customHeight="1">
      <c r="A8" s="30"/>
      <c r="B8" s="30"/>
      <c r="C8" s="30"/>
      <c r="D8" s="36">
        <f>封面!E4</f>
        <v>405022</v>
      </c>
      <c r="E8" s="36" t="str">
        <f>封面!E5</f>
        <v>益阳市赫山区新市渡镇卫生院</v>
      </c>
      <c r="F8" s="34">
        <f t="shared" ref="F8:K9" si="1">F7</f>
        <v>57.426379999999995</v>
      </c>
      <c r="G8" s="34">
        <f t="shared" si="1"/>
        <v>44.426379999999995</v>
      </c>
      <c r="H8" s="34">
        <f t="shared" si="1"/>
        <v>36.281179999999999</v>
      </c>
      <c r="I8" s="34">
        <f t="shared" si="1"/>
        <v>8.1451999999999991</v>
      </c>
      <c r="J8" s="34">
        <f t="shared" si="1"/>
        <v>0</v>
      </c>
      <c r="K8" s="34">
        <f t="shared" si="1"/>
        <v>13</v>
      </c>
      <c r="L8" s="31">
        <v>0</v>
      </c>
      <c r="M8" s="31">
        <f>M7</f>
        <v>13</v>
      </c>
      <c r="N8" s="31">
        <f>N7</f>
        <v>0</v>
      </c>
      <c r="O8" s="31"/>
      <c r="P8" s="31"/>
      <c r="Q8" s="31"/>
      <c r="R8" s="31"/>
      <c r="S8" s="31"/>
      <c r="T8" s="31"/>
      <c r="U8" s="31"/>
    </row>
    <row r="9" spans="1:21" ht="22.9" customHeight="1">
      <c r="A9" s="37" t="s">
        <v>169</v>
      </c>
      <c r="B9" s="37" t="s">
        <v>170</v>
      </c>
      <c r="C9" s="37" t="s">
        <v>170</v>
      </c>
      <c r="D9" s="38">
        <v>405022</v>
      </c>
      <c r="E9" s="33" t="s">
        <v>172</v>
      </c>
      <c r="F9" s="35">
        <f>'4支出分类(政府预算)'!F9</f>
        <v>37.590999999999994</v>
      </c>
      <c r="G9" s="39">
        <f>H9+I9+J9</f>
        <v>37.590999999999994</v>
      </c>
      <c r="H9" s="39">
        <f>H8-H10-H11</f>
        <v>29.445799999999998</v>
      </c>
      <c r="I9" s="39">
        <f t="shared" si="1"/>
        <v>8.1451999999999991</v>
      </c>
      <c r="J9" s="39"/>
      <c r="K9" s="39">
        <f>L9+M9+N9+O9+P9+Q9+R9+S9+T9+U9</f>
        <v>0</v>
      </c>
      <c r="L9" s="39"/>
      <c r="M9" s="39"/>
      <c r="N9" s="39"/>
      <c r="O9" s="39"/>
      <c r="P9" s="39"/>
      <c r="Q9" s="39"/>
      <c r="R9" s="39"/>
      <c r="S9" s="39"/>
      <c r="T9" s="39"/>
      <c r="U9" s="39"/>
    </row>
    <row r="10" spans="1:21" ht="22.9" customHeight="1">
      <c r="A10" s="37" t="s">
        <v>165</v>
      </c>
      <c r="B10" s="37" t="s">
        <v>166</v>
      </c>
      <c r="C10" s="37" t="s">
        <v>166</v>
      </c>
      <c r="D10" s="38">
        <v>405022</v>
      </c>
      <c r="E10" s="33" t="s">
        <v>168</v>
      </c>
      <c r="F10" s="35">
        <f>G10+K10</f>
        <v>4.2064000000000004</v>
      </c>
      <c r="G10" s="39">
        <f t="shared" ref="G10" si="2">H10+I10+J10</f>
        <v>4.2064000000000004</v>
      </c>
      <c r="H10" s="39">
        <f>'4支出分类(政府预算)'!G10</f>
        <v>4.2064000000000004</v>
      </c>
      <c r="I10" s="39"/>
      <c r="J10" s="39"/>
      <c r="K10" s="39"/>
      <c r="L10" s="39"/>
      <c r="M10" s="39"/>
      <c r="N10" s="39"/>
      <c r="O10" s="39"/>
      <c r="P10" s="39"/>
      <c r="Q10" s="39"/>
      <c r="R10" s="39"/>
      <c r="S10" s="39"/>
      <c r="T10" s="39"/>
      <c r="U10" s="39"/>
    </row>
    <row r="11" spans="1:21" ht="22.9" customHeight="1">
      <c r="A11" s="37" t="s">
        <v>169</v>
      </c>
      <c r="B11" s="37" t="s">
        <v>191</v>
      </c>
      <c r="C11" s="37" t="s">
        <v>170</v>
      </c>
      <c r="D11" s="38">
        <v>405022</v>
      </c>
      <c r="E11" s="33" t="s">
        <v>193</v>
      </c>
      <c r="F11" s="35">
        <f t="shared" ref="F11:F15" si="3">G11+K11</f>
        <v>2.6289799999999999</v>
      </c>
      <c r="G11" s="35">
        <f>VLOOKUP(封面!$E$5,[1]一般预算拨款!$A$7:$I$32,7,0)</f>
        <v>2.6289799999999999</v>
      </c>
      <c r="H11" s="39">
        <f>'4支出分类(政府预算)'!G11</f>
        <v>2.6289799999999999</v>
      </c>
      <c r="I11" s="39"/>
      <c r="J11" s="39"/>
      <c r="K11" s="39"/>
      <c r="L11" s="39"/>
      <c r="M11" s="39"/>
      <c r="N11" s="39"/>
      <c r="O11" s="39"/>
      <c r="P11" s="39"/>
      <c r="Q11" s="39"/>
      <c r="R11" s="39"/>
      <c r="S11" s="39"/>
      <c r="T11" s="39"/>
      <c r="U11" s="39"/>
    </row>
    <row r="12" spans="1:21" ht="22.9" customHeight="1">
      <c r="A12" s="37" t="s">
        <v>169</v>
      </c>
      <c r="B12" s="37" t="s">
        <v>184</v>
      </c>
      <c r="C12" s="37" t="s">
        <v>185</v>
      </c>
      <c r="D12" s="38">
        <v>405022</v>
      </c>
      <c r="E12" s="33" t="s">
        <v>187</v>
      </c>
      <c r="F12" s="35">
        <f t="shared" si="3"/>
        <v>0</v>
      </c>
      <c r="G12" s="39"/>
      <c r="H12" s="39"/>
      <c r="I12" s="39"/>
      <c r="J12" s="39"/>
      <c r="K12" s="39">
        <f>L12+M12+N12+O12+P12+Q12+R12+S12+T12+U12</f>
        <v>0</v>
      </c>
      <c r="L12" s="39"/>
      <c r="M12" s="39"/>
      <c r="N12" s="39"/>
      <c r="O12" s="39"/>
      <c r="P12" s="39"/>
      <c r="Q12" s="39"/>
      <c r="R12" s="39"/>
      <c r="S12" s="39"/>
      <c r="T12" s="39"/>
      <c r="U12" s="39"/>
    </row>
    <row r="13" spans="1:21" ht="22.9" customHeight="1">
      <c r="A13" s="37" t="s">
        <v>169</v>
      </c>
      <c r="B13" s="37" t="s">
        <v>177</v>
      </c>
      <c r="C13" s="37" t="s">
        <v>170</v>
      </c>
      <c r="D13" s="38">
        <v>405022</v>
      </c>
      <c r="E13" s="33" t="s">
        <v>179</v>
      </c>
      <c r="F13" s="35">
        <f t="shared" si="3"/>
        <v>0</v>
      </c>
      <c r="G13" s="39"/>
      <c r="H13" s="39"/>
      <c r="I13" s="39"/>
      <c r="J13" s="39"/>
      <c r="K13" s="39">
        <f>L13+M13+N13+O13+P13+Q13+R13+S13+T13+U13</f>
        <v>0</v>
      </c>
      <c r="L13" s="39"/>
      <c r="M13" s="39"/>
      <c r="N13" s="39"/>
      <c r="O13" s="39"/>
      <c r="P13" s="39"/>
      <c r="Q13" s="39"/>
      <c r="R13" s="39"/>
      <c r="S13" s="39"/>
      <c r="T13" s="39"/>
      <c r="U13" s="39"/>
    </row>
    <row r="14" spans="1:21" ht="22.9" customHeight="1">
      <c r="A14" s="37" t="s">
        <v>169</v>
      </c>
      <c r="B14" s="37" t="s">
        <v>177</v>
      </c>
      <c r="C14" s="37" t="s">
        <v>173</v>
      </c>
      <c r="D14" s="38">
        <v>405022</v>
      </c>
      <c r="E14" s="33" t="s">
        <v>181</v>
      </c>
      <c r="F14" s="35">
        <f t="shared" si="3"/>
        <v>0</v>
      </c>
      <c r="G14" s="39"/>
      <c r="H14" s="39"/>
      <c r="I14" s="39"/>
      <c r="J14" s="39"/>
      <c r="K14" s="39">
        <f>L14+M14+N14+O14+P14+Q14+R14+S14+T14+U14</f>
        <v>0</v>
      </c>
      <c r="L14" s="39"/>
      <c r="M14" s="39"/>
      <c r="N14" s="39"/>
      <c r="O14" s="39"/>
      <c r="P14" s="39"/>
      <c r="Q14" s="39"/>
      <c r="R14" s="39"/>
      <c r="S14" s="39"/>
      <c r="T14" s="39"/>
      <c r="U14" s="39"/>
    </row>
    <row r="15" spans="1:21" ht="22.9" customHeight="1">
      <c r="A15" s="37" t="s">
        <v>169</v>
      </c>
      <c r="B15" s="37" t="s">
        <v>173</v>
      </c>
      <c r="C15" s="37" t="s">
        <v>174</v>
      </c>
      <c r="D15" s="38">
        <v>405022</v>
      </c>
      <c r="E15" s="33" t="s">
        <v>176</v>
      </c>
      <c r="F15" s="35">
        <f t="shared" si="3"/>
        <v>13</v>
      </c>
      <c r="G15" s="39"/>
      <c r="H15" s="39"/>
      <c r="I15" s="39"/>
      <c r="J15" s="39"/>
      <c r="K15" s="39">
        <f>L15+M15+N15+O15+P15+Q15+R15+S15+T15+U15</f>
        <v>13</v>
      </c>
      <c r="L15" s="39"/>
      <c r="M15" s="39">
        <f>M8</f>
        <v>13</v>
      </c>
      <c r="N15" s="39"/>
      <c r="O15" s="39"/>
      <c r="P15" s="39"/>
      <c r="Q15" s="39"/>
      <c r="R15" s="39"/>
      <c r="S15" s="39"/>
      <c r="T15" s="39"/>
      <c r="U15" s="39"/>
    </row>
    <row r="16" spans="1:21" ht="22.9" customHeight="1">
      <c r="A16" s="37" t="s">
        <v>169</v>
      </c>
      <c r="B16" s="37" t="s">
        <v>184</v>
      </c>
      <c r="C16" s="37" t="s">
        <v>188</v>
      </c>
      <c r="D16" s="38">
        <v>405022</v>
      </c>
      <c r="E16" s="33" t="s">
        <v>190</v>
      </c>
      <c r="F16" s="35"/>
      <c r="G16" s="39"/>
      <c r="H16" s="39"/>
      <c r="I16" s="39"/>
      <c r="J16" s="39"/>
      <c r="K16" s="39"/>
      <c r="L16" s="39"/>
      <c r="M16" s="39"/>
      <c r="N16" s="39"/>
      <c r="O16" s="39"/>
      <c r="P16" s="39"/>
      <c r="Q16" s="39"/>
      <c r="R16" s="39"/>
      <c r="S16" s="39"/>
      <c r="T16" s="39"/>
      <c r="U16" s="39"/>
    </row>
    <row r="17" spans="1:21" ht="22.9" customHeight="1">
      <c r="A17" s="37" t="s">
        <v>169</v>
      </c>
      <c r="B17" s="37" t="s">
        <v>177</v>
      </c>
      <c r="C17" s="37" t="s">
        <v>177</v>
      </c>
      <c r="D17" s="38">
        <v>405022</v>
      </c>
      <c r="E17" s="33" t="s">
        <v>183</v>
      </c>
      <c r="F17" s="35"/>
      <c r="G17" s="39"/>
      <c r="H17" s="39"/>
      <c r="I17" s="39"/>
      <c r="J17" s="39"/>
      <c r="K17" s="39"/>
      <c r="L17" s="39"/>
      <c r="M17" s="39"/>
      <c r="N17" s="39"/>
      <c r="O17" s="39"/>
      <c r="P17" s="39"/>
      <c r="Q17" s="39"/>
      <c r="R17" s="39"/>
      <c r="S17" s="39"/>
      <c r="T17" s="39"/>
      <c r="U17" s="39"/>
    </row>
  </sheetData>
  <mergeCells count="10">
    <mergeCell ref="T1:U1"/>
    <mergeCell ref="A2:U2"/>
    <mergeCell ref="A3:S3"/>
    <mergeCell ref="T3:U3"/>
    <mergeCell ref="A4:C4"/>
    <mergeCell ref="G4:J4"/>
    <mergeCell ref="K4:U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zoomScale="138" zoomScaleNormal="138" workbookViewId="0">
      <selection activeCell="F15" sqref="F15"/>
    </sheetView>
  </sheetViews>
  <sheetFormatPr defaultColWidth="10" defaultRowHeight="13.5"/>
  <cols>
    <col min="1" max="1" width="24.625" style="25" customWidth="1"/>
    <col min="2" max="2" width="16" style="25" customWidth="1"/>
    <col min="3" max="4" width="22.25" style="25" customWidth="1"/>
    <col min="5" max="5" width="0.125" style="25" customWidth="1"/>
    <col min="6" max="6" width="9.75" style="25" customWidth="1"/>
    <col min="7" max="16384" width="10" style="25"/>
  </cols>
  <sheetData>
    <row r="1" spans="1:5" ht="16.350000000000001" customHeight="1">
      <c r="A1" s="26"/>
      <c r="D1" s="27" t="s">
        <v>222</v>
      </c>
    </row>
    <row r="2" spans="1:5" ht="31.9" customHeight="1">
      <c r="A2" s="114" t="s">
        <v>11</v>
      </c>
      <c r="B2" s="114"/>
      <c r="C2" s="114"/>
      <c r="D2" s="114"/>
    </row>
    <row r="3" spans="1:5" ht="18.95" customHeight="1">
      <c r="A3" s="109" t="str">
        <f>"部门"&amp;":"&amp;封面!E4&amp;封面!E5</f>
        <v>部门:405022益阳市赫山区新市渡镇卫生院</v>
      </c>
      <c r="B3" s="109"/>
      <c r="C3" s="109"/>
      <c r="D3" s="28" t="s">
        <v>29</v>
      </c>
      <c r="E3" s="26"/>
    </row>
    <row r="4" spans="1:5" ht="20.25" customHeight="1">
      <c r="A4" s="111" t="s">
        <v>30</v>
      </c>
      <c r="B4" s="111"/>
      <c r="C4" s="111" t="s">
        <v>31</v>
      </c>
      <c r="D4" s="111"/>
      <c r="E4" s="54"/>
    </row>
    <row r="5" spans="1:5" ht="20.25" customHeight="1">
      <c r="A5" s="29" t="s">
        <v>32</v>
      </c>
      <c r="B5" s="29" t="s">
        <v>33</v>
      </c>
      <c r="C5" s="29" t="s">
        <v>32</v>
      </c>
      <c r="D5" s="29" t="s">
        <v>33</v>
      </c>
      <c r="E5" s="54"/>
    </row>
    <row r="6" spans="1:5" ht="20.25" customHeight="1">
      <c r="A6" s="30" t="s">
        <v>223</v>
      </c>
      <c r="B6" s="31">
        <f>'1收支总表'!B6</f>
        <v>57.426380000000002</v>
      </c>
      <c r="C6" s="30" t="s">
        <v>224</v>
      </c>
      <c r="D6" s="34">
        <f>B6</f>
        <v>57.426380000000002</v>
      </c>
      <c r="E6" s="55"/>
    </row>
    <row r="7" spans="1:5" ht="20.25" customHeight="1">
      <c r="A7" s="33" t="s">
        <v>225</v>
      </c>
      <c r="B7" s="39">
        <f>B6</f>
        <v>57.426380000000002</v>
      </c>
      <c r="C7" s="33" t="s">
        <v>38</v>
      </c>
      <c r="D7" s="35"/>
      <c r="E7" s="55"/>
    </row>
    <row r="8" spans="1:5" ht="20.25" customHeight="1">
      <c r="A8" s="33" t="s">
        <v>226</v>
      </c>
      <c r="B8" s="39"/>
      <c r="C8" s="33" t="s">
        <v>42</v>
      </c>
      <c r="D8" s="35"/>
      <c r="E8" s="55"/>
    </row>
    <row r="9" spans="1:5" ht="31.15" customHeight="1">
      <c r="A9" s="33" t="s">
        <v>45</v>
      </c>
      <c r="B9" s="39"/>
      <c r="C9" s="33" t="s">
        <v>46</v>
      </c>
      <c r="D9" s="35"/>
      <c r="E9" s="55"/>
    </row>
    <row r="10" spans="1:5" ht="20.25" customHeight="1">
      <c r="A10" s="33" t="s">
        <v>227</v>
      </c>
      <c r="B10" s="39"/>
      <c r="C10" s="33" t="s">
        <v>50</v>
      </c>
      <c r="D10" s="35"/>
      <c r="E10" s="55"/>
    </row>
    <row r="11" spans="1:5" ht="20.25" customHeight="1">
      <c r="A11" s="33" t="s">
        <v>228</v>
      </c>
      <c r="B11" s="39"/>
      <c r="C11" s="33" t="s">
        <v>54</v>
      </c>
      <c r="D11" s="35"/>
      <c r="E11" s="55"/>
    </row>
    <row r="12" spans="1:5" ht="20.25" customHeight="1">
      <c r="A12" s="33" t="s">
        <v>229</v>
      </c>
      <c r="B12" s="39"/>
      <c r="C12" s="33" t="s">
        <v>58</v>
      </c>
      <c r="D12" s="35"/>
      <c r="E12" s="55"/>
    </row>
    <row r="13" spans="1:5" ht="20.25" customHeight="1">
      <c r="A13" s="30" t="s">
        <v>230</v>
      </c>
      <c r="B13" s="31"/>
      <c r="C13" s="33" t="s">
        <v>62</v>
      </c>
      <c r="D13" s="35"/>
      <c r="E13" s="55"/>
    </row>
    <row r="14" spans="1:5" ht="20.25" customHeight="1">
      <c r="A14" s="33" t="s">
        <v>225</v>
      </c>
      <c r="B14" s="39"/>
      <c r="C14" s="33" t="s">
        <v>66</v>
      </c>
      <c r="D14" s="35">
        <f>'1收支总表'!D13</f>
        <v>4.2064000000000004</v>
      </c>
      <c r="E14" s="55"/>
    </row>
    <row r="15" spans="1:5" ht="20.25" customHeight="1">
      <c r="A15" s="33" t="s">
        <v>227</v>
      </c>
      <c r="B15" s="39"/>
      <c r="C15" s="33" t="s">
        <v>70</v>
      </c>
      <c r="D15" s="35"/>
      <c r="E15" s="55"/>
    </row>
    <row r="16" spans="1:5" ht="20.25" customHeight="1">
      <c r="A16" s="33" t="s">
        <v>228</v>
      </c>
      <c r="B16" s="39"/>
      <c r="C16" s="33" t="s">
        <v>74</v>
      </c>
      <c r="D16" s="35">
        <f>'1收支总表'!D15</f>
        <v>53.21998</v>
      </c>
      <c r="E16" s="55"/>
    </row>
    <row r="17" spans="1:5" ht="20.25" customHeight="1">
      <c r="A17" s="33" t="s">
        <v>229</v>
      </c>
      <c r="B17" s="39"/>
      <c r="C17" s="33" t="s">
        <v>78</v>
      </c>
      <c r="D17" s="35"/>
      <c r="E17" s="55"/>
    </row>
    <row r="18" spans="1:5" ht="20.25" customHeight="1">
      <c r="A18" s="33"/>
      <c r="B18" s="39"/>
      <c r="C18" s="33" t="s">
        <v>82</v>
      </c>
      <c r="D18" s="35"/>
      <c r="E18" s="55"/>
    </row>
    <row r="19" spans="1:5" ht="20.25" customHeight="1">
      <c r="A19" s="33"/>
      <c r="B19" s="33"/>
      <c r="C19" s="33" t="s">
        <v>86</v>
      </c>
      <c r="D19" s="35"/>
      <c r="E19" s="55"/>
    </row>
    <row r="20" spans="1:5" ht="20.25" customHeight="1">
      <c r="A20" s="33"/>
      <c r="B20" s="33"/>
      <c r="C20" s="33" t="s">
        <v>90</v>
      </c>
      <c r="D20" s="35"/>
      <c r="E20" s="55"/>
    </row>
    <row r="21" spans="1:5" ht="20.25" customHeight="1">
      <c r="A21" s="33"/>
      <c r="B21" s="33"/>
      <c r="C21" s="33" t="s">
        <v>94</v>
      </c>
      <c r="D21" s="35"/>
      <c r="E21" s="55"/>
    </row>
    <row r="22" spans="1:5" ht="20.25" customHeight="1">
      <c r="A22" s="33"/>
      <c r="B22" s="33"/>
      <c r="C22" s="33" t="s">
        <v>97</v>
      </c>
      <c r="D22" s="35"/>
      <c r="E22" s="55"/>
    </row>
    <row r="23" spans="1:5" ht="20.25" customHeight="1">
      <c r="A23" s="33"/>
      <c r="B23" s="33"/>
      <c r="C23" s="33" t="s">
        <v>100</v>
      </c>
      <c r="D23" s="35"/>
      <c r="E23" s="55"/>
    </row>
    <row r="24" spans="1:5" ht="20.25" customHeight="1">
      <c r="A24" s="33"/>
      <c r="B24" s="33"/>
      <c r="C24" s="33" t="s">
        <v>102</v>
      </c>
      <c r="D24" s="35"/>
      <c r="E24" s="55"/>
    </row>
    <row r="25" spans="1:5" ht="20.25" customHeight="1">
      <c r="A25" s="33"/>
      <c r="B25" s="33"/>
      <c r="C25" s="33" t="s">
        <v>104</v>
      </c>
      <c r="D25" s="35"/>
      <c r="E25" s="55"/>
    </row>
    <row r="26" spans="1:5" ht="20.25" customHeight="1">
      <c r="A26" s="33"/>
      <c r="B26" s="33"/>
      <c r="C26" s="33" t="s">
        <v>106</v>
      </c>
      <c r="D26" s="35"/>
      <c r="E26" s="55"/>
    </row>
    <row r="27" spans="1:5" ht="20.25" customHeight="1">
      <c r="A27" s="33"/>
      <c r="B27" s="33"/>
      <c r="C27" s="33" t="s">
        <v>108</v>
      </c>
      <c r="D27" s="35"/>
      <c r="E27" s="55"/>
    </row>
    <row r="28" spans="1:5" ht="20.25" customHeight="1">
      <c r="A28" s="33"/>
      <c r="B28" s="33"/>
      <c r="C28" s="33" t="s">
        <v>110</v>
      </c>
      <c r="D28" s="35"/>
      <c r="E28" s="55"/>
    </row>
    <row r="29" spans="1:5" ht="20.25" customHeight="1">
      <c r="A29" s="33"/>
      <c r="B29" s="33"/>
      <c r="C29" s="33" t="s">
        <v>112</v>
      </c>
      <c r="D29" s="35"/>
      <c r="E29" s="55"/>
    </row>
    <row r="30" spans="1:5" ht="20.25" customHeight="1">
      <c r="A30" s="33"/>
      <c r="B30" s="33"/>
      <c r="C30" s="33" t="s">
        <v>114</v>
      </c>
      <c r="D30" s="35"/>
      <c r="E30" s="55"/>
    </row>
    <row r="31" spans="1:5" ht="20.25" customHeight="1">
      <c r="A31" s="33"/>
      <c r="B31" s="33"/>
      <c r="C31" s="33" t="s">
        <v>116</v>
      </c>
      <c r="D31" s="35"/>
      <c r="E31" s="55"/>
    </row>
    <row r="32" spans="1:5" ht="20.25" customHeight="1">
      <c r="A32" s="33"/>
      <c r="B32" s="33"/>
      <c r="C32" s="33" t="s">
        <v>118</v>
      </c>
      <c r="D32" s="35"/>
      <c r="E32" s="55"/>
    </row>
    <row r="33" spans="1:5" ht="20.25" customHeight="1">
      <c r="A33" s="33"/>
      <c r="B33" s="33"/>
      <c r="C33" s="33" t="s">
        <v>120</v>
      </c>
      <c r="D33" s="35"/>
      <c r="E33" s="55"/>
    </row>
    <row r="34" spans="1:5" ht="20.25" customHeight="1">
      <c r="A34" s="33"/>
      <c r="B34" s="33"/>
      <c r="C34" s="33" t="s">
        <v>121</v>
      </c>
      <c r="D34" s="35"/>
      <c r="E34" s="55"/>
    </row>
    <row r="35" spans="1:5" ht="20.25" customHeight="1">
      <c r="A35" s="33"/>
      <c r="B35" s="33"/>
      <c r="C35" s="33" t="s">
        <v>122</v>
      </c>
      <c r="D35" s="35"/>
      <c r="E35" s="55"/>
    </row>
    <row r="36" spans="1:5" ht="20.25" customHeight="1">
      <c r="A36" s="33"/>
      <c r="B36" s="33"/>
      <c r="C36" s="33" t="s">
        <v>123</v>
      </c>
      <c r="D36" s="35"/>
      <c r="E36" s="55"/>
    </row>
    <row r="37" spans="1:5" ht="20.25" customHeight="1">
      <c r="A37" s="33"/>
      <c r="B37" s="33"/>
      <c r="C37" s="33"/>
      <c r="D37" s="33"/>
      <c r="E37" s="55"/>
    </row>
    <row r="38" spans="1:5" ht="20.25" customHeight="1">
      <c r="A38" s="30"/>
      <c r="B38" s="30"/>
      <c r="C38" s="30" t="s">
        <v>231</v>
      </c>
      <c r="D38" s="31"/>
      <c r="E38" s="56"/>
    </row>
    <row r="39" spans="1:5" ht="20.25" customHeight="1">
      <c r="A39" s="30"/>
      <c r="B39" s="30"/>
      <c r="C39" s="30"/>
      <c r="D39" s="30"/>
      <c r="E39" s="56"/>
    </row>
    <row r="40" spans="1:5" ht="20.25" customHeight="1">
      <c r="A40" s="32" t="s">
        <v>232</v>
      </c>
      <c r="B40" s="31">
        <f>B6</f>
        <v>57.426380000000002</v>
      </c>
      <c r="C40" s="32" t="s">
        <v>233</v>
      </c>
      <c r="D40" s="34">
        <f>D6</f>
        <v>57.426380000000002</v>
      </c>
      <c r="E40" s="56"/>
    </row>
  </sheetData>
  <mergeCells count="4">
    <mergeCell ref="A2:D2"/>
    <mergeCell ref="A3:C3"/>
    <mergeCell ref="A4:B4"/>
    <mergeCell ref="C4:D4"/>
  </mergeCells>
  <phoneticPr fontId="18"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H1" sqref="H1"/>
    </sheetView>
  </sheetViews>
  <sheetFormatPr defaultColWidth="9" defaultRowHeight="13.5"/>
  <cols>
    <col min="1" max="1" width="24.125" style="51" customWidth="1"/>
    <col min="2" max="2" width="23.625" style="40" customWidth="1"/>
    <col min="3" max="3" width="16.5" style="40" customWidth="1"/>
    <col min="4" max="4" width="11.5" style="40" customWidth="1"/>
    <col min="5" max="5" width="16.125" style="40" customWidth="1"/>
    <col min="6" max="6" width="16.5" style="40" customWidth="1"/>
    <col min="7" max="7" width="15.125" style="40" customWidth="1"/>
    <col min="8" max="8" width="21.875" style="40" customWidth="1"/>
    <col min="9" max="16384" width="9" style="40"/>
  </cols>
  <sheetData>
    <row r="1" spans="1:8" ht="14.25" customHeight="1">
      <c r="A1" s="26"/>
      <c r="H1" s="72" t="s">
        <v>515</v>
      </c>
    </row>
    <row r="2" spans="1:8" ht="37.700000000000003" customHeight="1">
      <c r="A2" s="116" t="s">
        <v>12</v>
      </c>
      <c r="B2" s="116"/>
      <c r="C2" s="116"/>
      <c r="D2" s="116"/>
      <c r="E2" s="116"/>
      <c r="F2" s="116"/>
      <c r="G2" s="116"/>
      <c r="H2" s="116"/>
    </row>
    <row r="3" spans="1:8" ht="21.2" customHeight="1">
      <c r="A3" s="117" t="str">
        <f>"部门"&amp;":"&amp;封面!E4&amp;封面!E5</f>
        <v>部门:405022益阳市赫山区新市渡镇卫生院</v>
      </c>
      <c r="B3" s="117"/>
      <c r="C3" s="117"/>
      <c r="D3" s="117"/>
      <c r="E3" s="117"/>
    </row>
    <row r="4" spans="1:8" ht="15.75" customHeight="1">
      <c r="G4" s="110" t="s">
        <v>29</v>
      </c>
      <c r="H4" s="110"/>
    </row>
    <row r="5" spans="1:8" ht="21.95" customHeight="1">
      <c r="A5" s="118" t="s">
        <v>155</v>
      </c>
      <c r="B5" s="118" t="s">
        <v>156</v>
      </c>
      <c r="C5" s="118" t="s">
        <v>133</v>
      </c>
      <c r="D5" s="118" t="s">
        <v>157</v>
      </c>
      <c r="E5" s="118"/>
      <c r="F5" s="118"/>
      <c r="G5" s="118"/>
      <c r="H5" s="118" t="s">
        <v>158</v>
      </c>
    </row>
    <row r="6" spans="1:8" ht="22.7" customHeight="1">
      <c r="A6" s="118"/>
      <c r="B6" s="118"/>
      <c r="C6" s="118"/>
      <c r="D6" s="118" t="s">
        <v>135</v>
      </c>
      <c r="E6" s="118" t="s">
        <v>234</v>
      </c>
      <c r="F6" s="118"/>
      <c r="G6" s="118" t="s">
        <v>236</v>
      </c>
      <c r="H6" s="118"/>
    </row>
    <row r="7" spans="1:8" ht="34.700000000000003" customHeight="1">
      <c r="A7" s="118"/>
      <c r="B7" s="118"/>
      <c r="C7" s="118"/>
      <c r="D7" s="118"/>
      <c r="E7" s="41" t="s">
        <v>214</v>
      </c>
      <c r="F7" s="41" t="s">
        <v>206</v>
      </c>
      <c r="G7" s="118"/>
      <c r="H7" s="118"/>
    </row>
    <row r="8" spans="1:8" ht="20.45" customHeight="1">
      <c r="A8" s="43"/>
      <c r="B8" s="43" t="s">
        <v>133</v>
      </c>
      <c r="C8" s="52">
        <f t="shared" ref="C8:F8" si="0">C9</f>
        <v>57.426380000000002</v>
      </c>
      <c r="D8" s="52">
        <f t="shared" si="0"/>
        <v>44.426380000000002</v>
      </c>
      <c r="E8" s="52">
        <f t="shared" si="0"/>
        <v>36.281179999999999</v>
      </c>
      <c r="F8" s="52">
        <f t="shared" si="0"/>
        <v>0</v>
      </c>
      <c r="G8" s="52">
        <f>G9</f>
        <v>8.1452000000000009</v>
      </c>
      <c r="H8" s="52">
        <f>H9</f>
        <v>13</v>
      </c>
    </row>
    <row r="9" spans="1:8" ht="22.7" customHeight="1">
      <c r="A9" s="45"/>
      <c r="B9" s="45" t="s">
        <v>152</v>
      </c>
      <c r="C9" s="52">
        <f t="shared" ref="C9:F9" si="1">C10</f>
        <v>57.426380000000002</v>
      </c>
      <c r="D9" s="52">
        <f t="shared" si="1"/>
        <v>44.426380000000002</v>
      </c>
      <c r="E9" s="52">
        <f t="shared" si="1"/>
        <v>36.281179999999999</v>
      </c>
      <c r="F9" s="52">
        <f t="shared" si="1"/>
        <v>0</v>
      </c>
      <c r="G9" s="52">
        <f>G10</f>
        <v>8.1452000000000009</v>
      </c>
      <c r="H9" s="52">
        <f>H10</f>
        <v>13</v>
      </c>
    </row>
    <row r="10" spans="1:8" ht="22.7" customHeight="1">
      <c r="A10" s="36"/>
      <c r="B10" s="45" t="str">
        <f>封面!E5</f>
        <v>益阳市赫山区新市渡镇卫生院</v>
      </c>
      <c r="C10" s="52">
        <f t="shared" ref="C10:F10" si="2">C11+C14</f>
        <v>57.426380000000002</v>
      </c>
      <c r="D10" s="52">
        <f t="shared" si="2"/>
        <v>44.426380000000002</v>
      </c>
      <c r="E10" s="52">
        <f t="shared" si="2"/>
        <v>36.281179999999999</v>
      </c>
      <c r="F10" s="52">
        <f t="shared" si="2"/>
        <v>0</v>
      </c>
      <c r="G10" s="52">
        <f>G11+G14</f>
        <v>8.1452000000000009</v>
      </c>
      <c r="H10" s="52">
        <f>H11+H14</f>
        <v>13</v>
      </c>
    </row>
    <row r="11" spans="1:8" ht="22.7" customHeight="1">
      <c r="A11" s="45" t="s">
        <v>165</v>
      </c>
      <c r="B11" s="45" t="s">
        <v>237</v>
      </c>
      <c r="C11" s="52">
        <f t="shared" ref="C11:C15" si="3">C12</f>
        <v>4.2064000000000004</v>
      </c>
      <c r="D11" s="52">
        <f t="shared" ref="D11:D15" si="4">D12</f>
        <v>4.2064000000000004</v>
      </c>
      <c r="E11" s="52">
        <f t="shared" ref="E11:E15" si="5">E12</f>
        <v>4.2064000000000004</v>
      </c>
      <c r="F11" s="52"/>
      <c r="G11" s="52"/>
      <c r="H11" s="52"/>
    </row>
    <row r="12" spans="1:8" ht="23.45" customHeight="1">
      <c r="A12" s="45" t="s">
        <v>238</v>
      </c>
      <c r="B12" s="45" t="s">
        <v>239</v>
      </c>
      <c r="C12" s="52">
        <f t="shared" si="3"/>
        <v>4.2064000000000004</v>
      </c>
      <c r="D12" s="52">
        <f t="shared" si="4"/>
        <v>4.2064000000000004</v>
      </c>
      <c r="E12" s="52">
        <f t="shared" si="5"/>
        <v>4.2064000000000004</v>
      </c>
      <c r="F12" s="52"/>
      <c r="G12" s="52"/>
      <c r="H12" s="52"/>
    </row>
    <row r="13" spans="1:8" ht="26.45" customHeight="1">
      <c r="A13" s="45" t="s">
        <v>240</v>
      </c>
      <c r="B13" s="45" t="s">
        <v>241</v>
      </c>
      <c r="C13" s="39">
        <f>D13+H13</f>
        <v>4.2064000000000004</v>
      </c>
      <c r="D13" s="39">
        <f>E13+F13</f>
        <v>4.2064000000000004</v>
      </c>
      <c r="E13" s="50">
        <v>4.2064000000000004</v>
      </c>
      <c r="F13" s="50"/>
      <c r="G13" s="50"/>
      <c r="H13" s="50"/>
    </row>
    <row r="14" spans="1:8" ht="22.7" customHeight="1">
      <c r="A14" s="45" t="s">
        <v>169</v>
      </c>
      <c r="B14" s="45" t="s">
        <v>242</v>
      </c>
      <c r="C14" s="52">
        <f t="shared" ref="C14:F14" si="6">SUM(C15,C17,C19,C22,C26)</f>
        <v>53.21998</v>
      </c>
      <c r="D14" s="52">
        <f t="shared" si="6"/>
        <v>40.21998</v>
      </c>
      <c r="E14" s="52">
        <f t="shared" si="6"/>
        <v>32.074779999999997</v>
      </c>
      <c r="F14" s="52">
        <f t="shared" si="6"/>
        <v>0</v>
      </c>
      <c r="G14" s="52">
        <f>SUM(G15,G17,G19,G22,G26)</f>
        <v>8.1452000000000009</v>
      </c>
      <c r="H14" s="52">
        <f>SUM(H15,H17,H19,H22,H26)</f>
        <v>13</v>
      </c>
    </row>
    <row r="15" spans="1:8" ht="23.45" customHeight="1">
      <c r="A15" s="45" t="s">
        <v>243</v>
      </c>
      <c r="B15" s="45" t="s">
        <v>244</v>
      </c>
      <c r="C15" s="52">
        <f t="shared" si="3"/>
        <v>37.591000000000001</v>
      </c>
      <c r="D15" s="52">
        <f t="shared" si="4"/>
        <v>37.591000000000001</v>
      </c>
      <c r="E15" s="52">
        <f t="shared" si="5"/>
        <v>29.445799999999998</v>
      </c>
      <c r="F15" s="52">
        <f t="shared" ref="F15:H15" si="7">F16</f>
        <v>0</v>
      </c>
      <c r="G15" s="52">
        <f t="shared" si="7"/>
        <v>8.1452000000000009</v>
      </c>
      <c r="H15" s="52">
        <f t="shared" si="7"/>
        <v>0</v>
      </c>
    </row>
    <row r="16" spans="1:8" ht="26.45" customHeight="1">
      <c r="A16" s="45" t="s">
        <v>245</v>
      </c>
      <c r="B16" s="45" t="s">
        <v>246</v>
      </c>
      <c r="C16" s="53">
        <v>37.591000000000001</v>
      </c>
      <c r="D16" s="53">
        <v>37.591000000000001</v>
      </c>
      <c r="E16" s="50">
        <v>29.445799999999998</v>
      </c>
      <c r="F16" s="50"/>
      <c r="G16" s="50">
        <v>8.1452000000000009</v>
      </c>
      <c r="H16" s="50"/>
    </row>
    <row r="17" spans="1:8" ht="23.45" customHeight="1">
      <c r="A17" s="45" t="s">
        <v>247</v>
      </c>
      <c r="B17" s="45" t="s">
        <v>248</v>
      </c>
      <c r="C17" s="52">
        <f>C18</f>
        <v>2.6289799999999999</v>
      </c>
      <c r="D17" s="52">
        <f>D18</f>
        <v>2.6289799999999999</v>
      </c>
      <c r="E17" s="52">
        <f>E18</f>
        <v>2.6289799999999999</v>
      </c>
      <c r="F17" s="52"/>
      <c r="G17" s="52"/>
      <c r="H17" s="52"/>
    </row>
    <row r="18" spans="1:8" ht="26.45" customHeight="1">
      <c r="A18" s="45" t="s">
        <v>249</v>
      </c>
      <c r="B18" s="45" t="s">
        <v>250</v>
      </c>
      <c r="C18" s="53">
        <v>2.6289799999999999</v>
      </c>
      <c r="D18" s="53">
        <v>2.6289799999999999</v>
      </c>
      <c r="E18" s="50">
        <v>2.6289799999999999</v>
      </c>
      <c r="F18" s="50"/>
      <c r="G18" s="50"/>
      <c r="H18" s="50"/>
    </row>
    <row r="19" spans="1:8" ht="23.45" customHeight="1">
      <c r="A19" s="45" t="s">
        <v>251</v>
      </c>
      <c r="B19" s="45" t="s">
        <v>252</v>
      </c>
      <c r="C19" s="52">
        <f>SUM(C20:C21)</f>
        <v>0</v>
      </c>
      <c r="D19" s="52"/>
      <c r="E19" s="52"/>
      <c r="F19" s="52"/>
      <c r="G19" s="52"/>
      <c r="H19" s="52">
        <f>SUM(H20:H21)</f>
        <v>0</v>
      </c>
    </row>
    <row r="20" spans="1:8" ht="26.45" customHeight="1">
      <c r="A20" s="45" t="s">
        <v>253</v>
      </c>
      <c r="B20" s="45" t="s">
        <v>254</v>
      </c>
      <c r="C20" s="53"/>
      <c r="D20" s="53"/>
      <c r="E20" s="50"/>
      <c r="F20" s="50"/>
      <c r="G20" s="50"/>
      <c r="H20" s="50"/>
    </row>
    <row r="21" spans="1:8" ht="26.45" customHeight="1">
      <c r="A21" s="45" t="s">
        <v>255</v>
      </c>
      <c r="B21" s="45" t="s">
        <v>256</v>
      </c>
      <c r="C21" s="53"/>
      <c r="D21" s="53"/>
      <c r="E21" s="50"/>
      <c r="F21" s="50"/>
      <c r="G21" s="50"/>
      <c r="H21" s="50"/>
    </row>
    <row r="22" spans="1:8" ht="23.45" customHeight="1">
      <c r="A22" s="45" t="s">
        <v>257</v>
      </c>
      <c r="B22" s="45" t="s">
        <v>258</v>
      </c>
      <c r="C22" s="52">
        <f>SUM(C23:C25)</f>
        <v>0</v>
      </c>
      <c r="D22" s="52"/>
      <c r="E22" s="52"/>
      <c r="F22" s="52"/>
      <c r="G22" s="52"/>
      <c r="H22" s="52">
        <f>SUM(H23:H25)</f>
        <v>0</v>
      </c>
    </row>
    <row r="23" spans="1:8" ht="26.45" customHeight="1">
      <c r="A23" s="45" t="s">
        <v>259</v>
      </c>
      <c r="B23" s="45" t="s">
        <v>260</v>
      </c>
      <c r="C23" s="53"/>
      <c r="D23" s="53"/>
      <c r="E23" s="50"/>
      <c r="F23" s="50"/>
      <c r="G23" s="50"/>
      <c r="H23" s="50"/>
    </row>
    <row r="24" spans="1:8" ht="26.45" customHeight="1">
      <c r="A24" s="45" t="s">
        <v>261</v>
      </c>
      <c r="B24" s="45" t="s">
        <v>262</v>
      </c>
      <c r="C24" s="53"/>
      <c r="D24" s="53"/>
      <c r="E24" s="50"/>
      <c r="F24" s="50"/>
      <c r="G24" s="50"/>
      <c r="H24" s="50"/>
    </row>
    <row r="25" spans="1:8" ht="26.45" customHeight="1">
      <c r="A25" s="45" t="s">
        <v>263</v>
      </c>
      <c r="B25" s="45" t="s">
        <v>264</v>
      </c>
      <c r="C25" s="53"/>
      <c r="D25" s="53"/>
      <c r="E25" s="50"/>
      <c r="F25" s="50"/>
      <c r="G25" s="50"/>
      <c r="H25" s="50"/>
    </row>
    <row r="26" spans="1:8" ht="23.45" customHeight="1">
      <c r="A26" s="45" t="s">
        <v>265</v>
      </c>
      <c r="B26" s="45" t="s">
        <v>266</v>
      </c>
      <c r="C26" s="52">
        <f>C27</f>
        <v>13</v>
      </c>
      <c r="D26" s="52"/>
      <c r="E26" s="52"/>
      <c r="F26" s="52"/>
      <c r="G26" s="52"/>
      <c r="H26" s="52">
        <f>H27</f>
        <v>13</v>
      </c>
    </row>
    <row r="27" spans="1:8" ht="26.45" customHeight="1">
      <c r="A27" s="45" t="s">
        <v>267</v>
      </c>
      <c r="B27" s="45" t="s">
        <v>268</v>
      </c>
      <c r="C27" s="53">
        <v>13</v>
      </c>
      <c r="D27" s="53"/>
      <c r="E27" s="50"/>
      <c r="F27" s="50"/>
      <c r="G27" s="50"/>
      <c r="H27" s="50">
        <v>13</v>
      </c>
    </row>
  </sheetData>
  <mergeCells count="11">
    <mergeCell ref="A2:H2"/>
    <mergeCell ref="A3:E3"/>
    <mergeCell ref="G4:H4"/>
    <mergeCell ref="D5:G5"/>
    <mergeCell ref="E6:F6"/>
    <mergeCell ref="A5:A7"/>
    <mergeCell ref="B5:B7"/>
    <mergeCell ref="C5:C7"/>
    <mergeCell ref="D6:D7"/>
    <mergeCell ref="G6:G7"/>
    <mergeCell ref="H5:H7"/>
  </mergeCells>
  <phoneticPr fontId="18" type="noConversion"/>
  <pageMargins left="0.75" right="0.75" top="0.26944444444444399" bottom="0.2694444444444439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2023-05-31T13:17:00Z</dcterms:created>
  <dcterms:modified xsi:type="dcterms:W3CDTF">2023-10-06T07:49:00Z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89EC73DA80F24BEDA5A24704301BCC81_13</vt:lpwstr>
  </property>
  <property fmtid="{D5CDD505-2E9C-101B-9397-08002B2CF9AE}" pid="3" name="KSOProductBuildVer">
    <vt:lpwstr>2052-12.1.0.15120</vt:lpwstr>
  </property>
</Properties>
</file>