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833" activeTab="1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5" r:id="rId10"/>
    <sheet name="9一般公共预算基本支出表（横向）"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externalReferences>
    <externalReference r:id="rId27"/>
  </externalReferences>
  <calcPr calcId="144525"/>
</workbook>
</file>

<file path=xl/sharedStrings.xml><?xml version="1.0" encoding="utf-8"?>
<sst xmlns="http://schemas.openxmlformats.org/spreadsheetml/2006/main" count="1342" uniqueCount="589">
  <si>
    <t>2022年部门预算公开表</t>
  </si>
  <si>
    <t>单位编码：</t>
  </si>
  <si>
    <t>单位名称：</t>
  </si>
  <si>
    <t>益阳市赫山区妇幼保健院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</si>
  <si>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</si>
  <si>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</si>
  <si>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</si>
  <si>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</si>
  <si>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</si>
  <si>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</si>
  <si>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</si>
  <si>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</si>
  <si>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</si>
  <si>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</si>
  <si>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</si>
  <si>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</si>
  <si>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</si>
  <si>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</si>
  <si>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</si>
  <si>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</si>
  <si>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</si>
  <si>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</si>
  <si>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</si>
  <si>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</si>
  <si>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</si>
  <si>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</si>
  <si>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</si>
  <si>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</si>
  <si>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</si>
  <si>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</si>
  <si>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</si>
  <si>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</si>
  <si>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</si>
  <si>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</si>
  <si>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</si>
  <si>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</si>
  <si>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</si>
  <si>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</si>
  <si>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</si>
  <si>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</si>
  <si>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</si>
  <si>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</si>
  <si>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</si>
  <si>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</si>
  <si>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</si>
  <si>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</si>
  <si>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</si>
  <si>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</si>
  <si>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</si>
  <si>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</si>
  <si>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</si>
  <si>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</si>
  <si>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</si>
  <si>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</si>
  <si>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</si>
  <si>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</si>
  <si>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</si>
  <si>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</si>
  <si>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</si>
  <si>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</si>
  <si>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</si>
  <si>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</si>
  <si>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</si>
  <si>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</si>
  <si>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</si>
  <si>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</si>
  <si>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</si>
  <si>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</si>
  <si>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</si>
  <si>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</si>
  <si>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</si>
  <si>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</si>
  <si>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</si>
  <si>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</si>
  <si>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</si>
  <si>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</si>
  <si>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</si>
  <si>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</si>
  <si>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</si>
  <si>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</si>
  <si>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</si>
  <si>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</si>
  <si>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</si>
  <si>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</si>
  <si>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</si>
  <si>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</si>
  <si>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</si>
  <si>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</si>
  <si>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</si>
  <si>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</si>
  <si>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</si>
  <si>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</si>
  <si>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</si>
  <si>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</si>
  <si>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</si>
  <si>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</si>
  <si>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</si>
  <si>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</si>
  <si>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</si>
  <si>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</si>
  <si>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</si>
  <si>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</si>
  <si>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</si>
  <si>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</si>
  <si>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</si>
  <si>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</si>
  <si>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</si>
  <si>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</si>
  <si>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</si>
  <si>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</si>
  <si>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</si>
  <si>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</si>
  <si>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</si>
  <si>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</si>
  <si>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</si>
  <si>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</si>
  <si>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</si>
  <si>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</si>
  <si>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</si>
  <si>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</si>
  <si>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</si>
  <si>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</si>
  <si>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</si>
  <si>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</si>
  <si>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</si>
  <si>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</si>
  <si>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</si>
  <si>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</si>
  <si>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</si>
  <si>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</si>
  <si>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</si>
  <si>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</si>
  <si>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</si>
  <si>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</si>
  <si>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</si>
  <si>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</si>
  <si>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</si>
  <si>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</si>
  <si>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</si>
  <si>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</si>
  <si>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</si>
  <si>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</si>
  <si>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</si>
  <si>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</si>
  <si>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</si>
  <si>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</si>
  <si>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</si>
  <si>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</si>
  <si>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</si>
  <si>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</si>
  <si>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</si>
  <si>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</si>
  <si>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</si>
  <si>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</si>
  <si>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</si>
  <si>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</si>
  <si>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</si>
  <si>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</si>
  <si>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</si>
  <si>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</si>
  <si>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</si>
  <si>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</si>
  <si>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</si>
  <si>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</si>
  <si>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</si>
  <si>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</si>
  <si>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</si>
  <si>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</si>
  <si>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</si>
  <si>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</si>
  <si>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</si>
  <si>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</si>
  <si>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</si>
  <si>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</si>
  <si>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</si>
  <si>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</si>
  <si>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</si>
  <si>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</si>
  <si>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</si>
  <si>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</si>
  <si>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</si>
  <si>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</si>
  <si>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</si>
  <si>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</si>
  <si>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</si>
  <si>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</si>
  <si>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</si>
  <si>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</si>
  <si>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</si>
  <si>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</si>
  <si>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</si>
  <si>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</si>
  <si>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</si>
  <si>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</si>
  <si>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</si>
  <si>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</si>
  <si>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</si>
  <si>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</si>
  <si>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</si>
  <si>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</si>
  <si>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</si>
  <si>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</si>
  <si>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</si>
  <si>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</si>
  <si>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</si>
  <si>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</si>
  <si>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</si>
  <si>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</si>
  <si>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</si>
  <si>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</si>
  <si>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</si>
  <si>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</si>
  <si>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</si>
  <si>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</si>
  <si>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</si>
  <si>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</si>
  <si>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</si>
  <si>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</si>
  <si>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</si>
  <si>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</si>
  <si>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</si>
  <si>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</si>
  <si>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</si>
  <si>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</si>
  <si>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</si>
  <si>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</si>
  <si>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</si>
  <si>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</si>
  <si>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</si>
  <si>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</si>
  <si>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</si>
  <si>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</si>
  <si>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</si>
  <si>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</si>
  <si>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</si>
  <si>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</si>
  <si>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</si>
  <si>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部门：405004益阳市赫山区妇幼保健院</t>
  </si>
  <si>
    <t>人员经费</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</si>
  <si>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</si>
  <si>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</si>
  <si>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</si>
  <si>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</si>
  <si>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</si>
  <si>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</si>
  <si>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</si>
  <si>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</si>
  <si>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</si>
  <si>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</si>
  <si>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</si>
  <si>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</si>
  <si>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</si>
  <si>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</si>
  <si>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</si>
  <si>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</si>
  <si>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</si>
  <si>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</si>
  <si>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</si>
  <si>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</si>
  <si>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</si>
  <si>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</si>
  <si>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</si>
  <si>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</si>
  <si>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</si>
  <si>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</si>
  <si>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</si>
  <si>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</si>
  <si>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</si>
  <si>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</si>
  <si>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</si>
  <si>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</si>
  <si>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</si>
  <si>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</si>
  <si>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</si>
  <si>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</si>
  <si>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</si>
  <si>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</si>
  <si>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</si>
  <si>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</si>
  <si>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</si>
  <si>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</si>
  <si>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</si>
  <si>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</si>
  <si>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</si>
  <si>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</si>
  <si>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</si>
  <si>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</si>
  <si>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</si>
  <si>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</si>
  <si>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</si>
  <si>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</si>
  <si>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</si>
  <si>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</si>
  <si>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</si>
  <si>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</si>
  <si>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</si>
  <si>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</si>
  <si>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</si>
  <si>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</si>
  <si>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</si>
  <si>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</si>
  <si>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</si>
  <si>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</si>
  <si>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</si>
  <si>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</si>
  <si>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</si>
  <si>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</si>
  <si>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</si>
  <si>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</si>
  <si>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</si>
  <si>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</si>
  <si>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</si>
  <si>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</si>
  <si>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</si>
  <si>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</si>
  <si>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</si>
  <si>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</si>
  <si>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</si>
  <si>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</si>
  <si>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</si>
  <si>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</si>
  <si>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</si>
  <si>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</si>
  <si>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</si>
  <si>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</si>
  <si>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</si>
  <si>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</si>
  <si>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</si>
  <si>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</si>
  <si>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</si>
  <si>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</si>
  <si>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</si>
  <si>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</si>
  <si>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</si>
  <si>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</si>
  <si>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</si>
  <si>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</si>
  <si>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</si>
  <si>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</si>
  <si>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</si>
  <si>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</si>
  <si>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</si>
  <si>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</si>
  <si>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</si>
  <si>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</si>
  <si>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</si>
  <si>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</si>
  <si>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</si>
  <si>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</si>
  <si>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</si>
  <si>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</si>
  <si>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</si>
  <si>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</si>
  <si>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</si>
  <si>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</si>
  <si>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</si>
  <si>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</si>
  <si>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</si>
  <si>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</si>
  <si>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</si>
  <si>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</si>
  <si>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</si>
  <si>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</si>
  <si>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</si>
  <si>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</si>
  <si>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</si>
  <si>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</si>
  <si>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</si>
  <si>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</si>
  <si>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</si>
  <si>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</si>
  <si>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</si>
  <si>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</si>
  <si>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</si>
  <si>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</si>
  <si>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</si>
  <si>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</si>
  <si>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</si>
  <si>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</si>
  <si>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</si>
  <si>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</si>
  <si>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</si>
  <si>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</si>
  <si>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</si>
  <si>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</si>
  <si>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</si>
  <si>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</si>
  <si>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</si>
  <si>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</si>
  <si>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</si>
  <si>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</si>
  <si>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</si>
  <si>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</si>
  <si>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</si>
  <si>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</si>
  <si>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</si>
  <si>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</si>
  <si>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</si>
  <si>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</si>
  <si>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</si>
  <si>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</si>
  <si>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</si>
  <si>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</si>
  <si>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</si>
  <si>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</si>
  <si>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</si>
  <si>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</si>
  <si>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</si>
  <si>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</si>
  <si>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</si>
  <si>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</si>
  <si>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</si>
  <si>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注：如本表格为空，则表示本年度未安排此项目。</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</si>
  <si>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</si>
  <si>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</si>
  <si>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</si>
  <si>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</si>
  <si>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</si>
  <si>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</si>
  <si>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</si>
  <si>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</si>
  <si>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</si>
  <si>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</si>
  <si>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</si>
  <si>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</si>
  <si>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</si>
  <si>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</si>
  <si>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</si>
  <si>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</si>
  <si>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</si>
  <si>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</si>
  <si>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</si>
  <si>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</si>
  <si>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</si>
  <si>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</si>
  <si>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</si>
  <si>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妇女病普查</t>
  </si>
  <si>
    <t xml:space="preserve">   降消项目</t>
  </si>
  <si>
    <t xml:space="preserve">   免费婚检</t>
  </si>
  <si>
    <t xml:space="preserve">   免费分娩</t>
  </si>
  <si>
    <t xml:space="preserve">   技术服务站经费</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</si>
  <si>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</si>
  <si>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</si>
  <si>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</si>
  <si>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</si>
  <si>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</si>
  <si>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</si>
  <si>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</si>
  <si>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</si>
  <si>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</si>
  <si>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</si>
  <si>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</si>
  <si>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</si>
  <si>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</si>
  <si>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</si>
  <si>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</si>
  <si>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妇女病普查</t>
  </si>
  <si>
    <t xml:space="preserve">开展妇女病普查普治，保障妇女健康，做到早发现、早诊断、早治疗。
</t>
  </si>
  <si>
    <t>成本指标</t>
  </si>
  <si>
    <t>经济成本指标</t>
  </si>
  <si>
    <t>费用控制在年度预算范围内</t>
  </si>
  <si>
    <t>预算值100%</t>
  </si>
  <si>
    <t>元</t>
  </si>
  <si>
    <t>定量</t>
  </si>
  <si>
    <t>社会成本指标</t>
  </si>
  <si>
    <t>提高适龄妇女的健康知识</t>
  </si>
  <si>
    <t>不断提高</t>
  </si>
  <si>
    <t>生态环境成本指标</t>
  </si>
  <si>
    <t>通过两癌筛查发现适龄妇女的癌前病变</t>
  </si>
  <si>
    <t>逐年提高</t>
  </si>
  <si>
    <t>产出指标</t>
  </si>
  <si>
    <t>数量指标</t>
  </si>
  <si>
    <t>年度完成6000个适龄妇女的两癌筛查</t>
  </si>
  <si>
    <t>年筛查率100%</t>
  </si>
  <si>
    <t>时效指标</t>
  </si>
  <si>
    <t>年度两癌筛查率，阳性案率早诊早治率，资金到位率，</t>
  </si>
  <si>
    <t>2022年任务超额完成，早诊率100%，资金到位率100%，</t>
  </si>
  <si>
    <t>质量指标</t>
  </si>
  <si>
    <t>两癌早诊早治率，阳性个案随访率</t>
  </si>
  <si>
    <t>宫颈癌早诊率90%，乳腺癌早诊率60%，阳性个案随访率90%</t>
  </si>
  <si>
    <t>满意度指标</t>
  </si>
  <si>
    <t>服务对象满意度指标</t>
  </si>
  <si>
    <t>受益群众满意</t>
  </si>
  <si>
    <t xml:space="preserve"> 受益群众满意度100%</t>
  </si>
  <si>
    <t>效益指标</t>
  </si>
  <si>
    <t>经济效益指标</t>
  </si>
  <si>
    <t>降低宫颈癌的发生率</t>
  </si>
  <si>
    <t>宫颈癌、乳腺癌发生率逐年下降</t>
  </si>
  <si>
    <t>社会效益指标</t>
  </si>
  <si>
    <t>开展妇女病普查普治，保障妇女健康，做到早发现、早诊断、早治疗。</t>
  </si>
  <si>
    <t>群众满意度逐年提高</t>
  </si>
  <si>
    <t>生态效益指标</t>
  </si>
  <si>
    <t>处理好医疗垃圾，减少环境污染</t>
  </si>
  <si>
    <t xml:space="preserve">  技术服务站经费</t>
  </si>
  <si>
    <t xml:space="preserve">利用优生健康检查资源，更好的为百姓提供方便、规范、高质量的生殖健康服务。
</t>
  </si>
  <si>
    <t>创建和谐医患关系，服务人民群众</t>
  </si>
  <si>
    <t>降低出生缺陷的发生</t>
  </si>
  <si>
    <t>活产儿出生缺陷率逐年下降</t>
  </si>
  <si>
    <t>完成率100%，资金到位率，及时率</t>
  </si>
  <si>
    <t>2022年当年完成任务数100%。资金到位率100%，及时率100%。</t>
  </si>
  <si>
    <t>孕前优生健康检查</t>
  </si>
  <si>
    <t>目标人群覆盖率100%</t>
  </si>
  <si>
    <t>出生缺陷率，室间质评率</t>
  </si>
  <si>
    <t>出生缺陷率逐年下降，2022年出生缺陷率85.5/万，室间质评质量达标率100%。</t>
  </si>
  <si>
    <t>受益群众满意度</t>
  </si>
  <si>
    <t>受益群众满意度100%</t>
  </si>
  <si>
    <t>通过全员人口系统动态掌握目标人群</t>
  </si>
  <si>
    <t>提高人民群众健康水平</t>
  </si>
  <si>
    <t>任务实施控制在年度预算之内</t>
  </si>
  <si>
    <t>预算等于100%</t>
  </si>
  <si>
    <t xml:space="preserve">  免费分娩</t>
  </si>
  <si>
    <t xml:space="preserve">提高广大人民群众的生育意愿，促进孕产妇住院分娩，保障妇女儿童身体健康和生命安全。
</t>
  </si>
  <si>
    <t>促进孕产妇住院分娩，保障妇女儿童身体健康和生命安全。</t>
  </si>
  <si>
    <t>人民群众获得感成色足。</t>
  </si>
  <si>
    <t>使贫困孕产妇及时住院</t>
  </si>
  <si>
    <t>减少无钱及时住院带来的潜在风险</t>
  </si>
  <si>
    <t>年度完成率，资金到位率，及时率</t>
  </si>
  <si>
    <t>2022年当年完成，资金到位率100%，及时率100%</t>
  </si>
  <si>
    <t>住院分娩率</t>
  </si>
  <si>
    <t>住院分娩率等于100%</t>
  </si>
  <si>
    <t>孕产妇死亡率小于12/10万</t>
  </si>
  <si>
    <t>孕产妇零死亡。</t>
  </si>
  <si>
    <t>通过基本公卫3.0系统动态掌握辖区妇女儿童健康状况</t>
  </si>
  <si>
    <t>保障辖区母婴安全</t>
  </si>
  <si>
    <t>保障了辖区母婴安全。</t>
  </si>
  <si>
    <t xml:space="preserve">  免费婚检</t>
  </si>
  <si>
    <t xml:space="preserve">通过婚前医学检查能够控制许多遗传性疾病, 避免缺陷儿的出生, 提高人口素质。 
</t>
  </si>
  <si>
    <t>有利于优生，控制传染性疾病的传播如乙型肝炎、性传播疾病，能够检查出生殖系统疾病 ,促进婚姻幸福。</t>
  </si>
  <si>
    <t>出生缺陷率逐年下降，2021年出生缺陷率87.07/万，2022年出生缺陷率85.5/万</t>
  </si>
  <si>
    <t>减少因病返贫，因病致贫。</t>
  </si>
  <si>
    <t>年度婚前医学检查率，资金到位率、及时率</t>
  </si>
  <si>
    <t>婚前医学检查率达81%，资金到位率100%、及时率100%</t>
  </si>
  <si>
    <t>2022年按质按量为辖区新婚夫妇进行免费婚前医学检查，室间质评质量达标率100%。出生缺陷率逐年下降</t>
  </si>
  <si>
    <t>个</t>
  </si>
  <si>
    <t>完成5000对新婚夫妇的婚前医学检查。</t>
  </si>
  <si>
    <t>按时完成5000对免费婚检</t>
  </si>
  <si>
    <t>对</t>
  </si>
  <si>
    <t>每对检测费用</t>
  </si>
  <si>
    <t>100元</t>
  </si>
  <si>
    <t>提高人民群众健康水平，母婴核心知识知晓率达80%</t>
  </si>
  <si>
    <t xml:space="preserve">  降消项目</t>
  </si>
  <si>
    <t xml:space="preserve">降低孕产妇死亡率，消除新生儿破伤风。
</t>
  </si>
  <si>
    <t>母亲安全、儿童优先政策，全面贯彻实施、</t>
  </si>
  <si>
    <t>降低孕产妇死亡率，消除新生儿破伤风。</t>
  </si>
  <si>
    <t>孕产妇死亡率降低</t>
  </si>
  <si>
    <t>孕产妇死亡率小于12/10万，消除新生儿破伤风</t>
  </si>
  <si>
    <t>孕产妇死亡控制为零，新生儿破伤风发生率为零。</t>
  </si>
  <si>
    <t>完成时间</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</si>
  <si>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</si>
  <si>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</si>
  <si>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</si>
  <si>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</si>
  <si>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</si>
  <si>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</si>
  <si>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</si>
  <si>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</si>
  <si>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</si>
  <si>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</si>
  <si>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</si>
  <si>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</si>
  <si>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1. 切实履行公共卫生职责，开展与妇女儿童健康密切相关的基本医疗服务，包括妇女儿童常见疾病诊治、计划生育技术服务、产前筛查、新生儿疾病筛查、助产技术服务、产前诊断、产科并发症处理、新生儿危重症抢救和治疗等。
2. 协助卫生行政部门管理辖区妇幼卫生工作，并为广大妇女儿童提供全生命周期的医疗保健服务；
3. 完成各级政府和卫生行政部门下达的指令性任务; 
4. 受卫生行政部门委托对本辖区各级各类医疗保健机构开展的妇幼卫生服务进行检查、考核与评价; 
5. 负责指导和开展本辖区的妇幼保健健康教育与健康促进工作；组织实施本辖区母婴保健技术培训，对基层医疗保健机构开展业务指导，并提供技术支持;
6. 负责本辖区孕产妇死亡、婴儿及5岁以下儿童死亡、出生缺陷监测、妇幼卫生服务及技术管理等信息的收集、统计、分析、质量控制和汇总上报;
7.开展妇女保健服务，包括青春期保健、婚前和孕前保健、孕产期保健、更年期保健、老年期保健。重点加强心理卫生咨询、营养指导、计划生育技术服务、生殖道感染/性传播疾病等妇女常见病防治; 
8. 开展儿童保健服务，包括胎儿期、新生儿期、婴幼儿期、学龄前期及学龄期保健，受卫生行政部门委托对托幼园所卫生保健进行管理和业务指导。重点加强儿童早期综合发展、营养与喂养指导、生长发育监测、心理行为咨询、儿童疾病综合管理等儿童保健服务; 
9. 开展残疾儿童康复训练。 
10.完成上级下达的其他任务。</t>
  </si>
  <si>
    <t xml:space="preserve"> 数量指标</t>
  </si>
  <si>
    <t>辖区孕产妇系统管理率达94.96%、辖区 7 岁以下儿童健康管理率为95.52%、孕产妇免费“艾梅乙”检测率 100%、辖区婚检率81%、目标人群孕前优生健康检查覆盖率 100.1%、辖区产筛率97.8%、新生儿遗传代谢性疾病筛查率 99.3%、新生儿听力筛查率 99.2%</t>
  </si>
  <si>
    <t xml:space="preserve"> 质量指标</t>
  </si>
  <si>
    <t>医院实行全面质量管理</t>
  </si>
  <si>
    <t>严格遵守医院的规章制度，严格遵守各岗工作流程，严格运行质量体系，建立医疗风险防范、控制和追溯机制，定期召开全体医务人员医疗质量和与安全教育培训会议等</t>
  </si>
  <si>
    <t>工作任务、预算绩效目标与部门职责目标、工作任务目标一致。</t>
  </si>
  <si>
    <t xml:space="preserve"> 时效指标</t>
  </si>
  <si>
    <t>每月一次质量反馈、医疗技术人员继续教育达标率100%</t>
  </si>
  <si>
    <t>医疗技术人员每月一次三基考试、每月对处方点评</t>
  </si>
  <si>
    <t>医院实行成本核算，降低运行成本</t>
  </si>
  <si>
    <t>严格按有关规定执行</t>
  </si>
  <si>
    <t>制定成本核算制度、实施方案和流程，设置专职成本核算员，实行科室成本核算</t>
  </si>
  <si>
    <t xml:space="preserve">效益指标 </t>
  </si>
  <si>
    <t>医院收入和支出的取得按照财务制度的规定确认和核算</t>
  </si>
  <si>
    <t>开源节流</t>
  </si>
  <si>
    <t>医院所有收支纳入预算管理，不得超预算</t>
  </si>
  <si>
    <t>提升医疗业务水平和服务能力，打造一所有温度的医院</t>
  </si>
  <si>
    <t>提升医疗业务水平和服务水平，提高人民群众的就医体验</t>
  </si>
  <si>
    <t>环保达标，有效预防和控制突发公共卫生事件及严重危害人民健康的公共卫生问题</t>
  </si>
  <si>
    <t>节能减排</t>
  </si>
  <si>
    <t>医疗废物、污水处理设施到位、严格按处理流程处置，节约用电、用水和燃油</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</si>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</sst>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40">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sz val="12"/>
      <name val="宋体"/>
      <charset val="134"/>
    </font>
    <font>
      <sz val="11"/>
      <color indexed="8"/>
      <name val="宋体"/>
      <charset val="134"/>
      <scheme val="minor"/>
    </font>
    <font>
      <b/>
      <sz val="19"/>
      <name val="SimSun"/>
      <charset val="134"/>
    </font>
    <font>
      <b/>
      <sz val="8"/>
      <name val="SimSun"/>
      <charset val="134"/>
    </font>
    <font>
      <sz val="10"/>
      <name val="SimSun"/>
      <charset val="134"/>
    </font>
    <font>
      <b/>
      <sz val="10"/>
      <name val="SimSun"/>
      <charset val="134"/>
    </font>
    <font>
      <sz val="10"/>
      <name val="宋体"/>
      <charset val="134"/>
    </font>
    <font>
      <sz val="8"/>
      <name val="宋体"/>
      <charset val="134"/>
    </font>
    <font>
      <b/>
      <sz val="17"/>
      <name val="SimSun"/>
      <charset val="134"/>
    </font>
    <font>
      <b/>
      <sz val="7"/>
      <name val="SimSun"/>
      <charset val="134"/>
    </font>
    <font>
      <sz val="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4" borderId="8" applyNumberFormat="0" applyAlignment="0" applyProtection="0">
      <alignment vertical="center"/>
    </xf>
    <xf numFmtId="0" fontId="30" fillId="5" borderId="9" applyNumberFormat="0" applyAlignment="0" applyProtection="0">
      <alignment vertical="center"/>
    </xf>
    <xf numFmtId="0" fontId="31" fillId="5" borderId="8" applyNumberFormat="0" applyAlignment="0" applyProtection="0">
      <alignment vertical="center"/>
    </xf>
    <xf numFmtId="0" fontId="32" fillId="6"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106">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9" fontId="3" fillId="0" borderId="1" xfId="0" applyNumberFormat="1" applyFont="1" applyFill="1" applyBorder="1" applyAlignment="1">
      <alignment horizontal="left" vertical="center" wrapText="1"/>
    </xf>
    <xf numFmtId="0" fontId="3" fillId="0" borderId="0" xfId="0" applyFont="1" applyFill="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0" fillId="0" borderId="0" xfId="0" applyFont="1" applyFill="1">
      <alignment vertical="center"/>
    </xf>
    <xf numFmtId="0" fontId="3" fillId="0" borderId="0" xfId="0" applyFont="1" applyFill="1" applyBorder="1" applyAlignment="1">
      <alignment vertical="center" wrapText="1"/>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4" fontId="9"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1" fillId="0" borderId="0" xfId="0" applyFont="1" applyFill="1" applyBorder="1" applyAlignment="1">
      <alignment vertical="center" wrapText="1"/>
    </xf>
    <xf numFmtId="0" fontId="9" fillId="0" borderId="1" xfId="0" applyFont="1" applyFill="1" applyBorder="1" applyAlignment="1">
      <alignment horizontal="left" vertical="center" wrapText="1"/>
    </xf>
    <xf numFmtId="0" fontId="12" fillId="0" borderId="0" xfId="0" applyFont="1" applyFill="1" applyBorder="1" applyAlignment="1">
      <alignment vertical="center" wrapText="1"/>
    </xf>
    <xf numFmtId="31" fontId="9" fillId="0" borderId="1" xfId="0" applyNumberFormat="1" applyFont="1" applyFill="1" applyBorder="1" applyAlignment="1">
      <alignment horizontal="left" vertical="center" wrapText="1"/>
    </xf>
    <xf numFmtId="0" fontId="4" fillId="0" borderId="0" xfId="0" applyFont="1" applyFill="1" applyBorder="1" applyAlignment="1">
      <alignment horizontal="right" vertical="center" wrapText="1"/>
    </xf>
    <xf numFmtId="0" fontId="13" fillId="0" borderId="0"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vertical="center" wrapText="1"/>
    </xf>
    <xf numFmtId="0" fontId="15" fillId="2" borderId="1" xfId="0" applyFont="1" applyFill="1" applyBorder="1" applyAlignment="1">
      <alignment horizontal="left" vertical="center" wrapText="1"/>
    </xf>
    <xf numFmtId="4" fontId="15"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15" fillId="0" borderId="1" xfId="0" applyFont="1" applyBorder="1" applyAlignment="1">
      <alignmen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4" fontId="15" fillId="0" borderId="1" xfId="0" applyNumberFormat="1" applyFont="1" applyBorder="1" applyAlignment="1">
      <alignment horizontal="right" vertical="center" wrapText="1"/>
    </xf>
    <xf numFmtId="0" fontId="14"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vertical="center" wrapText="1"/>
    </xf>
    <xf numFmtId="0" fontId="14" fillId="0" borderId="1" xfId="0" applyFont="1" applyFill="1" applyBorder="1" applyAlignment="1">
      <alignment vertical="center" wrapText="1"/>
    </xf>
    <xf numFmtId="4" fontId="14" fillId="0" borderId="1" xfId="0" applyNumberFormat="1" applyFont="1" applyFill="1" applyBorder="1" applyAlignment="1">
      <alignment vertical="center" wrapText="1"/>
    </xf>
    <xf numFmtId="0" fontId="0" fillId="0" borderId="0" xfId="0" applyFont="1" applyFill="1" applyAlignment="1">
      <alignment horizontal="left" vertical="center"/>
    </xf>
    <xf numFmtId="49" fontId="0" fillId="0" borderId="0" xfId="0" applyNumberFormat="1" applyFont="1">
      <alignment vertical="center"/>
    </xf>
    <xf numFmtId="49" fontId="3" fillId="0" borderId="0" xfId="0" applyNumberFormat="1" applyFont="1" applyBorder="1" applyAlignment="1">
      <alignment vertical="center" wrapText="1"/>
    </xf>
    <xf numFmtId="49" fontId="8" fillId="0" borderId="1" xfId="0" applyNumberFormat="1" applyFont="1" applyBorder="1" applyAlignment="1">
      <alignment horizontal="center" vertical="center" wrapText="1"/>
    </xf>
    <xf numFmtId="49" fontId="14"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15" fillId="0" borderId="1" xfId="0" applyFont="1" applyFill="1" applyBorder="1" applyAlignment="1">
      <alignment vertical="center" wrapText="1"/>
    </xf>
    <xf numFmtId="4" fontId="14" fillId="0" borderId="1" xfId="0" applyNumberFormat="1" applyFont="1" applyFill="1" applyBorder="1" applyAlignment="1">
      <alignment horizontal="right" vertical="center" wrapText="1"/>
    </xf>
    <xf numFmtId="4" fontId="15" fillId="0" borderId="1" xfId="0" applyNumberFormat="1" applyFont="1" applyFill="1" applyBorder="1" applyAlignment="1">
      <alignment horizontal="right" vertical="center" wrapText="1"/>
    </xf>
    <xf numFmtId="49" fontId="14" fillId="0" borderId="1" xfId="0" applyNumberFormat="1" applyFont="1" applyFill="1" applyBorder="1" applyAlignment="1">
      <alignment vertical="center" wrapText="1"/>
    </xf>
    <xf numFmtId="0" fontId="14"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4" fontId="15" fillId="0" borderId="1" xfId="0" applyNumberFormat="1" applyFont="1" applyFill="1" applyBorder="1" applyAlignment="1">
      <alignment vertical="center" wrapText="1"/>
    </xf>
    <xf numFmtId="49" fontId="15" fillId="0" borderId="1" xfId="0" applyNumberFormat="1" applyFont="1" applyFill="1" applyBorder="1" applyAlignment="1">
      <alignment vertical="center" wrapText="1"/>
    </xf>
    <xf numFmtId="0" fontId="6" fillId="0" borderId="0" xfId="0" applyFont="1" applyFill="1" applyAlignment="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176" fontId="3" fillId="0" borderId="1" xfId="0" applyNumberFormat="1" applyFont="1" applyFill="1" applyBorder="1" applyAlignment="1">
      <alignment vertical="center" wrapText="1"/>
    </xf>
    <xf numFmtId="0" fontId="6" fillId="0" borderId="0" xfId="0" applyFont="1" applyFill="1" applyAlignment="1">
      <alignment horizontal="right" vertical="center"/>
    </xf>
    <xf numFmtId="0" fontId="13"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0" fontId="2" fillId="0" borderId="0" xfId="0" applyFont="1" applyFill="1" applyBorder="1" applyAlignment="1">
      <alignment vertical="center" wrapText="1"/>
    </xf>
    <xf numFmtId="4" fontId="4" fillId="0"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16" fillId="0" borderId="0" xfId="0" applyFont="1" applyFill="1" applyBorder="1" applyAlignment="1">
      <alignment vertical="center" wrapText="1"/>
    </xf>
    <xf numFmtId="0" fontId="15" fillId="0" borderId="0" xfId="0" applyFont="1" applyFill="1" applyBorder="1" applyAlignment="1">
      <alignment vertical="center" wrapText="1"/>
    </xf>
    <xf numFmtId="0" fontId="14" fillId="0" borderId="0" xfId="0" applyFont="1" applyFill="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16"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4" fontId="16" fillId="0" borderId="1" xfId="0" applyNumberFormat="1" applyFont="1" applyFill="1" applyBorder="1" applyAlignment="1">
      <alignment vertical="center" wrapText="1"/>
    </xf>
    <xf numFmtId="177" fontId="0" fillId="0" borderId="0" xfId="0" applyNumberFormat="1" applyFont="1" applyFill="1">
      <alignment vertical="center"/>
    </xf>
    <xf numFmtId="0" fontId="17"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v>
          </cell>
          <cell r="C7">
            <v>4761.2992</v>
          </cell>
          <cell r="D7">
            <v>117.6732</v>
          </cell>
          <cell r="E7">
            <v>0</v>
          </cell>
          <cell r="F7">
            <v>12.0893</v>
          </cell>
          <cell r="G7">
            <v>208.3218</v>
          </cell>
          <cell r="H7">
            <v>289.5459</v>
          </cell>
          <cell r="I7">
            <v>215.7087</v>
          </cell>
          <cell r="J7">
            <v>64.362</v>
          </cell>
          <cell r="K7">
            <v>50.94</v>
          </cell>
          <cell r="L7">
            <v>13.422</v>
          </cell>
          <cell r="M7">
            <v>1074.481</v>
          </cell>
          <cell r="N7">
            <v>33.598</v>
          </cell>
          <cell r="O7">
            <v>50.397</v>
          </cell>
          <cell r="P7">
            <v>30.336</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3397.1609</v>
          </cell>
          <cell r="C8">
            <v>3206.434</v>
          </cell>
          <cell r="D8">
            <v>77.3352</v>
          </cell>
        </row>
        <row r="8">
          <cell r="F8">
            <v>7.9149</v>
          </cell>
          <cell r="G8">
            <v>47.547</v>
          </cell>
          <cell r="H8">
            <v>33.6455</v>
          </cell>
          <cell r="I8">
            <v>24.2843</v>
          </cell>
          <cell r="J8">
            <v>64.362</v>
          </cell>
          <cell r="K8">
            <v>50.94</v>
          </cell>
          <cell r="L8">
            <v>13.422</v>
          </cell>
          <cell r="M8">
            <v>248.0777</v>
          </cell>
          <cell r="N8">
            <v>2.5007</v>
          </cell>
          <cell r="O8">
            <v>3.751</v>
          </cell>
          <cell r="P8">
            <v>20.076</v>
          </cell>
          <cell r="Q8">
            <v>15.75</v>
          </cell>
          <cell r="R8">
            <v>0</v>
          </cell>
          <cell r="S8">
            <v>1.2</v>
          </cell>
          <cell r="T8">
            <v>2.25</v>
          </cell>
          <cell r="U8">
            <v>2.25</v>
          </cell>
          <cell r="V8">
            <v>1.35</v>
          </cell>
        </row>
        <row r="8">
          <cell r="X8">
            <v>1.2</v>
          </cell>
        </row>
        <row r="8">
          <cell r="Z8">
            <v>7.5</v>
          </cell>
          <cell r="AA8">
            <v>206</v>
          </cell>
          <cell r="AB8">
            <v>3709.6006</v>
          </cell>
        </row>
        <row r="9">
          <cell r="A9" t="str">
            <v>2、疾控中心</v>
          </cell>
          <cell r="B9">
            <v>248.79564</v>
          </cell>
          <cell r="C9">
            <v>180.2868</v>
          </cell>
          <cell r="D9">
            <v>0</v>
          </cell>
        </row>
        <row r="9">
          <cell r="F9">
            <v>0</v>
          </cell>
          <cell r="G9">
            <v>18.02868</v>
          </cell>
          <cell r="H9">
            <v>28.84582</v>
          </cell>
          <cell r="I9">
            <v>21.63434</v>
          </cell>
          <cell r="J9">
            <v>0</v>
          </cell>
          <cell r="K9">
            <v>0</v>
          </cell>
          <cell r="L9">
            <v>0</v>
          </cell>
          <cell r="M9">
            <v>263.8122</v>
          </cell>
          <cell r="N9">
            <v>3.60484</v>
          </cell>
          <cell r="O9">
            <v>5.40736</v>
          </cell>
          <cell r="P9">
            <v>0</v>
          </cell>
          <cell r="Q9">
            <v>12.8</v>
          </cell>
          <cell r="R9">
            <v>4</v>
          </cell>
          <cell r="S9">
            <v>1.2</v>
          </cell>
          <cell r="T9">
            <v>1.6</v>
          </cell>
          <cell r="U9">
            <v>1.6</v>
          </cell>
          <cell r="V9">
            <v>1.2</v>
          </cell>
        </row>
        <row r="9">
          <cell r="X9">
            <v>1.2</v>
          </cell>
        </row>
        <row r="9">
          <cell r="Z9">
            <v>2</v>
          </cell>
          <cell r="AA9">
            <v>242</v>
          </cell>
          <cell r="AB9">
            <v>512.60784</v>
          </cell>
        </row>
        <row r="10">
          <cell r="A10" t="str">
            <v>3、卫监所</v>
          </cell>
          <cell r="B10">
            <v>155.1882</v>
          </cell>
          <cell r="C10">
            <v>67.6992</v>
          </cell>
          <cell r="D10">
            <v>40.338</v>
          </cell>
        </row>
        <row r="10">
          <cell r="F10">
            <v>4.1744</v>
          </cell>
          <cell r="G10">
            <v>12.0582</v>
          </cell>
          <cell r="H10">
            <v>17.9539</v>
          </cell>
          <cell r="I10">
            <v>12.9645</v>
          </cell>
          <cell r="J10">
            <v>0</v>
          </cell>
          <cell r="K10">
            <v>0</v>
          </cell>
          <cell r="L10">
            <v>0</v>
          </cell>
          <cell r="M10">
            <v>21.295</v>
          </cell>
          <cell r="N10">
            <v>1.354</v>
          </cell>
          <cell r="O10">
            <v>2.031</v>
          </cell>
          <cell r="P10">
            <v>10.26</v>
          </cell>
          <cell r="Q10">
            <v>7.65</v>
          </cell>
          <cell r="R10">
            <v>0</v>
          </cell>
          <cell r="S10">
            <v>1.2</v>
          </cell>
          <cell r="T10">
            <v>0.95</v>
          </cell>
          <cell r="U10">
            <v>1.6</v>
          </cell>
          <cell r="V10">
            <v>1.2</v>
          </cell>
        </row>
        <row r="10">
          <cell r="X10">
            <v>1.2</v>
          </cell>
        </row>
        <row r="10">
          <cell r="Z10">
            <v>1.5</v>
          </cell>
          <cell r="AA10">
            <v>0</v>
          </cell>
          <cell r="AB10">
            <v>176.4832</v>
          </cell>
        </row>
        <row r="11">
          <cell r="A11" t="str">
            <v>益阳市赫山区妇幼保健院</v>
          </cell>
          <cell r="B11">
            <v>331.12408</v>
          </cell>
          <cell r="C11">
            <v>239.9452</v>
          </cell>
          <cell r="D11">
            <v>0</v>
          </cell>
        </row>
        <row r="11">
          <cell r="F11">
            <v>0</v>
          </cell>
          <cell r="G11">
            <v>23.99448</v>
          </cell>
          <cell r="H11">
            <v>38.3911</v>
          </cell>
          <cell r="I11">
            <v>28.7933</v>
          </cell>
          <cell r="J11">
            <v>0</v>
          </cell>
          <cell r="K11">
            <v>0</v>
          </cell>
          <cell r="L11">
            <v>0</v>
          </cell>
          <cell r="M11">
            <v>103.1509</v>
          </cell>
          <cell r="N11">
            <v>4.7988</v>
          </cell>
          <cell r="O11">
            <v>6.5521</v>
          </cell>
          <cell r="P11">
            <v>0</v>
          </cell>
          <cell r="Q11">
            <v>6.8</v>
          </cell>
          <cell r="R11">
            <v>0</v>
          </cell>
          <cell r="S11">
            <v>1.2</v>
          </cell>
          <cell r="T11">
            <v>1.6</v>
          </cell>
          <cell r="U11">
            <v>1.6</v>
          </cell>
          <cell r="V11">
            <v>1.2</v>
          </cell>
        </row>
        <row r="11">
          <cell r="X11">
            <v>1.2</v>
          </cell>
        </row>
        <row r="11">
          <cell r="Z11">
            <v>0</v>
          </cell>
          <cell r="AA11">
            <v>85</v>
          </cell>
          <cell r="AB11">
            <v>434.27498</v>
          </cell>
        </row>
        <row r="12">
          <cell r="A12" t="str">
            <v>5、中医院</v>
          </cell>
          <cell r="B12">
            <v>243.93568</v>
          </cell>
          <cell r="C12">
            <v>176.7652</v>
          </cell>
          <cell r="D12">
            <v>0</v>
          </cell>
        </row>
        <row r="12">
          <cell r="F12">
            <v>0</v>
          </cell>
          <cell r="G12">
            <v>17.67648</v>
          </cell>
          <cell r="H12">
            <v>28.2823</v>
          </cell>
          <cell r="I12">
            <v>21.2117</v>
          </cell>
          <cell r="J12">
            <v>0</v>
          </cell>
          <cell r="K12">
            <v>0</v>
          </cell>
          <cell r="L12">
            <v>0</v>
          </cell>
          <cell r="M12">
            <v>15.6689</v>
          </cell>
          <cell r="N12">
            <v>3.5352</v>
          </cell>
          <cell r="O12">
            <v>5.3337</v>
          </cell>
          <cell r="P12">
            <v>0</v>
          </cell>
          <cell r="Q12">
            <v>6.8</v>
          </cell>
          <cell r="R12">
            <v>0</v>
          </cell>
          <cell r="S12">
            <v>1.2</v>
          </cell>
          <cell r="T12">
            <v>1.6</v>
          </cell>
          <cell r="U12">
            <v>1.6</v>
          </cell>
          <cell r="V12">
            <v>1.2</v>
          </cell>
        </row>
        <row r="12">
          <cell r="X12">
            <v>1.2</v>
          </cell>
        </row>
        <row r="12">
          <cell r="Z12">
            <v>0</v>
          </cell>
          <cell r="AA12">
            <v>0</v>
          </cell>
          <cell r="AB12">
            <v>259.60458</v>
          </cell>
        </row>
        <row r="13">
          <cell r="A13" t="str">
            <v>6、泉血防院</v>
          </cell>
          <cell r="B13">
            <v>98.62168</v>
          </cell>
          <cell r="C13">
            <v>71.4652</v>
          </cell>
          <cell r="D13">
            <v>0</v>
          </cell>
        </row>
        <row r="13">
          <cell r="F13">
            <v>0</v>
          </cell>
          <cell r="G13">
            <v>7.14648</v>
          </cell>
          <cell r="H13">
            <v>11.4343</v>
          </cell>
          <cell r="I13">
            <v>8.5757</v>
          </cell>
          <cell r="J13">
            <v>0</v>
          </cell>
          <cell r="K13">
            <v>0</v>
          </cell>
          <cell r="L13">
            <v>0</v>
          </cell>
          <cell r="M13">
            <v>10.4039</v>
          </cell>
          <cell r="N13">
            <v>1.4292</v>
          </cell>
          <cell r="O13">
            <v>2.1747</v>
          </cell>
          <cell r="P13">
            <v>0</v>
          </cell>
          <cell r="Q13">
            <v>6.8</v>
          </cell>
          <cell r="R13">
            <v>0</v>
          </cell>
          <cell r="S13">
            <v>1.2</v>
          </cell>
          <cell r="T13">
            <v>1.6</v>
          </cell>
          <cell r="U13">
            <v>1.6</v>
          </cell>
          <cell r="V13">
            <v>1.2</v>
          </cell>
        </row>
        <row r="13">
          <cell r="X13">
            <v>1.2</v>
          </cell>
        </row>
        <row r="13">
          <cell r="Z13">
            <v>0</v>
          </cell>
          <cell r="AA13">
            <v>0</v>
          </cell>
          <cell r="AB13">
            <v>109.02558</v>
          </cell>
        </row>
        <row r="14">
          <cell r="A14" t="str">
            <v>区精神病院</v>
          </cell>
          <cell r="B14">
            <v>24.10188</v>
          </cell>
          <cell r="C14">
            <v>17.4654</v>
          </cell>
        </row>
        <row r="14">
          <cell r="G14">
            <v>1.74648</v>
          </cell>
          <cell r="H14">
            <v>2.7943</v>
          </cell>
          <cell r="I14">
            <v>2.0957</v>
          </cell>
        </row>
        <row r="14">
          <cell r="M14">
            <v>77.704</v>
          </cell>
          <cell r="N14">
            <v>0.3492</v>
          </cell>
          <cell r="O14">
            <v>0.5548</v>
          </cell>
          <cell r="P14">
            <v>0</v>
          </cell>
          <cell r="Q14">
            <v>6.8</v>
          </cell>
          <cell r="R14">
            <v>0</v>
          </cell>
          <cell r="S14">
            <v>1.2</v>
          </cell>
          <cell r="T14">
            <v>1.6</v>
          </cell>
          <cell r="U14">
            <v>1.6</v>
          </cell>
          <cell r="V14">
            <v>1.2</v>
          </cell>
        </row>
        <row r="14">
          <cell r="X14">
            <v>1.2</v>
          </cell>
        </row>
        <row r="14">
          <cell r="Z14">
            <v>0</v>
          </cell>
          <cell r="AA14">
            <v>70</v>
          </cell>
          <cell r="AB14">
            <v>101.80588</v>
          </cell>
        </row>
        <row r="15">
          <cell r="A15" t="str">
            <v>益阳市第三人民医院</v>
          </cell>
          <cell r="B15">
            <v>169.45918</v>
          </cell>
          <cell r="C15">
            <v>122.7969</v>
          </cell>
        </row>
        <row r="15">
          <cell r="G15">
            <v>12.27958</v>
          </cell>
          <cell r="H15">
            <v>19.6473</v>
          </cell>
          <cell r="I15">
            <v>14.7354</v>
          </cell>
        </row>
        <row r="15">
          <cell r="M15">
            <v>14.9705</v>
          </cell>
          <cell r="N15">
            <v>2.4558</v>
          </cell>
          <cell r="O15">
            <v>3.7147</v>
          </cell>
          <cell r="P15">
            <v>0</v>
          </cell>
          <cell r="Q15">
            <v>8.8</v>
          </cell>
          <cell r="R15">
            <v>0</v>
          </cell>
          <cell r="S15">
            <v>1.2</v>
          </cell>
          <cell r="T15">
            <v>1.6</v>
          </cell>
          <cell r="U15">
            <v>1.6</v>
          </cell>
          <cell r="V15">
            <v>1.2</v>
          </cell>
        </row>
        <row r="15">
          <cell r="X15">
            <v>1.2</v>
          </cell>
        </row>
        <row r="15">
          <cell r="Z15">
            <v>2</v>
          </cell>
          <cell r="AA15">
            <v>0</v>
          </cell>
          <cell r="AB15">
            <v>184.42968</v>
          </cell>
        </row>
        <row r="16">
          <cell r="A16" t="str">
            <v>赫山社区卫生服务中心</v>
          </cell>
          <cell r="B16">
            <v>37.43738</v>
          </cell>
          <cell r="C16">
            <v>27.1289</v>
          </cell>
        </row>
        <row r="16">
          <cell r="G16">
            <v>2.71278</v>
          </cell>
          <cell r="H16">
            <v>4.3404</v>
          </cell>
          <cell r="I16">
            <v>3.2553</v>
          </cell>
        </row>
        <row r="16">
          <cell r="M16">
            <v>8.1871</v>
          </cell>
          <cell r="N16">
            <v>0.5425</v>
          </cell>
          <cell r="O16">
            <v>0.8446</v>
          </cell>
          <cell r="P16">
            <v>0</v>
          </cell>
          <cell r="Q16">
            <v>6.8</v>
          </cell>
          <cell r="R16">
            <v>0</v>
          </cell>
          <cell r="S16">
            <v>1.2</v>
          </cell>
          <cell r="T16">
            <v>1.6</v>
          </cell>
          <cell r="U16">
            <v>1.6</v>
          </cell>
          <cell r="V16">
            <v>1.2</v>
          </cell>
        </row>
        <row r="16">
          <cell r="X16">
            <v>1.2</v>
          </cell>
        </row>
        <row r="16">
          <cell r="AA16">
            <v>0</v>
          </cell>
          <cell r="AB16">
            <v>45.62448</v>
          </cell>
        </row>
        <row r="17">
          <cell r="A17" t="str">
            <v>桃花仑社区卫生服务中心</v>
          </cell>
          <cell r="B17">
            <v>24.10188</v>
          </cell>
          <cell r="C17">
            <v>17.4654</v>
          </cell>
        </row>
        <row r="17">
          <cell r="G17">
            <v>1.74648</v>
          </cell>
          <cell r="H17">
            <v>2.7943</v>
          </cell>
          <cell r="I17">
            <v>2.0957</v>
          </cell>
        </row>
        <row r="17">
          <cell r="M17">
            <v>7.7039</v>
          </cell>
          <cell r="N17">
            <v>0.3492</v>
          </cell>
          <cell r="O17">
            <v>0.5547</v>
          </cell>
          <cell r="P17">
            <v>0</v>
          </cell>
          <cell r="Q17">
            <v>6.8</v>
          </cell>
          <cell r="R17">
            <v>0</v>
          </cell>
          <cell r="S17">
            <v>1.2</v>
          </cell>
          <cell r="T17">
            <v>1.6</v>
          </cell>
          <cell r="U17">
            <v>1.6</v>
          </cell>
          <cell r="V17">
            <v>1.2</v>
          </cell>
        </row>
        <row r="17">
          <cell r="X17">
            <v>1.2</v>
          </cell>
        </row>
        <row r="17">
          <cell r="AA17">
            <v>0</v>
          </cell>
          <cell r="AB17">
            <v>31.80578</v>
          </cell>
        </row>
        <row r="18">
          <cell r="A18" t="str">
            <v>金银山社区卫生服务中心</v>
          </cell>
          <cell r="B18">
            <v>18.76748</v>
          </cell>
          <cell r="C18">
            <v>13.6</v>
          </cell>
        </row>
        <row r="18">
          <cell r="G18">
            <v>1.35988</v>
          </cell>
          <cell r="H18">
            <v>2.1758</v>
          </cell>
          <cell r="I18">
            <v>1.6318</v>
          </cell>
        </row>
        <row r="18">
          <cell r="M18">
            <v>7.5106</v>
          </cell>
          <cell r="N18">
            <v>0.2719</v>
          </cell>
          <cell r="O18">
            <v>0.4387</v>
          </cell>
          <cell r="P18">
            <v>0</v>
          </cell>
          <cell r="Q18">
            <v>6.8</v>
          </cell>
          <cell r="R18">
            <v>0</v>
          </cell>
          <cell r="S18">
            <v>1.2</v>
          </cell>
          <cell r="T18">
            <v>1.6</v>
          </cell>
          <cell r="U18">
            <v>1.6</v>
          </cell>
          <cell r="V18">
            <v>1.2</v>
          </cell>
        </row>
        <row r="18">
          <cell r="X18">
            <v>1.2</v>
          </cell>
        </row>
        <row r="18">
          <cell r="AA18">
            <v>0</v>
          </cell>
          <cell r="AB18">
            <v>26.27808</v>
          </cell>
        </row>
        <row r="19">
          <cell r="A19" t="str">
            <v>会龙山社区卫生服务中心</v>
          </cell>
          <cell r="B19">
            <v>23.43508</v>
          </cell>
          <cell r="C19">
            <v>16.9822</v>
          </cell>
        </row>
        <row r="19">
          <cell r="G19">
            <v>1.69818</v>
          </cell>
          <cell r="H19">
            <v>2.717</v>
          </cell>
          <cell r="I19">
            <v>2.0377</v>
          </cell>
        </row>
        <row r="19">
          <cell r="M19">
            <v>7.6797</v>
          </cell>
          <cell r="N19">
            <v>0.3395</v>
          </cell>
          <cell r="O19">
            <v>0.5402</v>
          </cell>
          <cell r="P19">
            <v>0</v>
          </cell>
          <cell r="Q19">
            <v>6.8</v>
          </cell>
          <cell r="R19">
            <v>0</v>
          </cell>
          <cell r="S19">
            <v>1.2</v>
          </cell>
          <cell r="T19">
            <v>1.6</v>
          </cell>
          <cell r="U19">
            <v>1.6</v>
          </cell>
          <cell r="V19">
            <v>1.2</v>
          </cell>
        </row>
        <row r="19">
          <cell r="X19">
            <v>1.2</v>
          </cell>
        </row>
        <row r="19">
          <cell r="AA19">
            <v>0</v>
          </cell>
          <cell r="AB19">
            <v>31.11478</v>
          </cell>
        </row>
        <row r="20">
          <cell r="A20" t="str">
            <v>龙光桥社区卫生服务中心</v>
          </cell>
          <cell r="B20">
            <v>50.10778</v>
          </cell>
          <cell r="C20">
            <v>36.3096</v>
          </cell>
        </row>
        <row r="20">
          <cell r="G20">
            <v>3.63118</v>
          </cell>
          <cell r="H20">
            <v>5.8097</v>
          </cell>
          <cell r="I20">
            <v>4.3573</v>
          </cell>
        </row>
        <row r="20">
          <cell r="M20">
            <v>8.6461</v>
          </cell>
          <cell r="N20">
            <v>0.7261</v>
          </cell>
          <cell r="O20">
            <v>1.12</v>
          </cell>
          <cell r="P20">
            <v>0</v>
          </cell>
          <cell r="Q20">
            <v>6.8</v>
          </cell>
          <cell r="R20">
            <v>0</v>
          </cell>
          <cell r="S20">
            <v>1.2</v>
          </cell>
          <cell r="T20">
            <v>1.6</v>
          </cell>
          <cell r="U20">
            <v>1.6</v>
          </cell>
          <cell r="V20">
            <v>1.2</v>
          </cell>
        </row>
        <row r="20">
          <cell r="X20">
            <v>1.2</v>
          </cell>
        </row>
        <row r="20">
          <cell r="AA20">
            <v>0</v>
          </cell>
          <cell r="AB20">
            <v>58.75388</v>
          </cell>
        </row>
        <row r="21">
          <cell r="A21" t="str">
            <v>益阳市赫山区沧水铺镇中心卫生院</v>
          </cell>
          <cell r="B21">
            <v>138.24418</v>
          </cell>
          <cell r="C21">
            <v>100.1772</v>
          </cell>
        </row>
        <row r="21">
          <cell r="G21">
            <v>10.01768</v>
          </cell>
          <cell r="H21">
            <v>16.0282</v>
          </cell>
          <cell r="I21">
            <v>12.0211</v>
          </cell>
        </row>
        <row r="21">
          <cell r="M21">
            <v>28.8395</v>
          </cell>
          <cell r="N21">
            <v>2.0034</v>
          </cell>
          <cell r="O21">
            <v>3.0361</v>
          </cell>
          <cell r="P21">
            <v>0</v>
          </cell>
          <cell r="Q21">
            <v>6.8</v>
          </cell>
          <cell r="R21">
            <v>0</v>
          </cell>
          <cell r="S21">
            <v>1.2</v>
          </cell>
          <cell r="T21">
            <v>1.6</v>
          </cell>
          <cell r="U21">
            <v>1.6</v>
          </cell>
          <cell r="V21">
            <v>1.2</v>
          </cell>
        </row>
        <row r="21">
          <cell r="X21">
            <v>1.2</v>
          </cell>
        </row>
        <row r="21">
          <cell r="AA21">
            <v>17</v>
          </cell>
          <cell r="AB21">
            <v>167.08368</v>
          </cell>
        </row>
        <row r="22">
          <cell r="A22" t="str">
            <v>益阳市赫山区泥江口镇中心卫生院</v>
          </cell>
          <cell r="B22">
            <v>116.82598</v>
          </cell>
          <cell r="C22">
            <v>84.6549</v>
          </cell>
        </row>
        <row r="22">
          <cell r="G22">
            <v>8.46808</v>
          </cell>
          <cell r="H22">
            <v>13.5446</v>
          </cell>
          <cell r="I22">
            <v>10.1584</v>
          </cell>
        </row>
        <row r="22">
          <cell r="M22">
            <v>28.0634</v>
          </cell>
          <cell r="N22">
            <v>1.693</v>
          </cell>
          <cell r="O22">
            <v>2.5704</v>
          </cell>
          <cell r="P22">
            <v>0</v>
          </cell>
          <cell r="Q22">
            <v>6.8</v>
          </cell>
          <cell r="R22">
            <v>0</v>
          </cell>
          <cell r="S22">
            <v>1.2</v>
          </cell>
          <cell r="T22">
            <v>1.6</v>
          </cell>
          <cell r="U22">
            <v>1.6</v>
          </cell>
          <cell r="V22">
            <v>1.2</v>
          </cell>
        </row>
        <row r="22">
          <cell r="X22">
            <v>1.2</v>
          </cell>
        </row>
        <row r="22">
          <cell r="AA22">
            <v>17</v>
          </cell>
          <cell r="AB22">
            <v>144.88938</v>
          </cell>
        </row>
        <row r="23">
          <cell r="A23" t="str">
            <v>益阳市赫山区兰溪镇中心卫生院</v>
          </cell>
          <cell r="B23">
            <v>113.39598</v>
          </cell>
          <cell r="C23">
            <v>82.1713</v>
          </cell>
        </row>
        <row r="23">
          <cell r="G23">
            <v>8.21708</v>
          </cell>
          <cell r="H23">
            <v>13.1472</v>
          </cell>
          <cell r="I23">
            <v>9.8604</v>
          </cell>
        </row>
        <row r="23">
          <cell r="M23">
            <v>27.9392</v>
          </cell>
          <cell r="N23">
            <v>1.6433</v>
          </cell>
          <cell r="O23">
            <v>2.4959</v>
          </cell>
          <cell r="P23">
            <v>0</v>
          </cell>
          <cell r="Q23">
            <v>6.8</v>
          </cell>
          <cell r="R23">
            <v>0</v>
          </cell>
          <cell r="S23">
            <v>1.2</v>
          </cell>
          <cell r="T23">
            <v>1.6</v>
          </cell>
          <cell r="U23">
            <v>1.6</v>
          </cell>
          <cell r="V23">
            <v>1.2</v>
          </cell>
        </row>
        <row r="23">
          <cell r="X23">
            <v>1.2</v>
          </cell>
        </row>
        <row r="23">
          <cell r="AA23">
            <v>17</v>
          </cell>
          <cell r="AB23">
            <v>141.33518</v>
          </cell>
        </row>
        <row r="24">
          <cell r="A24" t="str">
            <v>益阳市赫山区欧江岔镇中心卫生院</v>
          </cell>
          <cell r="B24">
            <v>89.40478</v>
          </cell>
          <cell r="C24">
            <v>64.7864</v>
          </cell>
        </row>
        <row r="24">
          <cell r="G24">
            <v>6.47858</v>
          </cell>
          <cell r="H24">
            <v>10.3656</v>
          </cell>
          <cell r="I24">
            <v>7.7742</v>
          </cell>
        </row>
        <row r="24">
          <cell r="M24">
            <v>25.0699</v>
          </cell>
          <cell r="N24">
            <v>1.2956</v>
          </cell>
          <cell r="O24">
            <v>1.9743</v>
          </cell>
          <cell r="P24">
            <v>0</v>
          </cell>
          <cell r="Q24">
            <v>6.8</v>
          </cell>
          <cell r="R24">
            <v>0</v>
          </cell>
          <cell r="S24">
            <v>1.2</v>
          </cell>
          <cell r="T24">
            <v>1.6</v>
          </cell>
          <cell r="U24">
            <v>1.6</v>
          </cell>
          <cell r="V24">
            <v>1.2</v>
          </cell>
        </row>
        <row r="24">
          <cell r="X24">
            <v>1.2</v>
          </cell>
        </row>
        <row r="24">
          <cell r="AA24">
            <v>15</v>
          </cell>
          <cell r="AB24">
            <v>114.47468</v>
          </cell>
        </row>
        <row r="25">
          <cell r="A25" t="str">
            <v>益阳市赫山区会龙山街道黄泥湖卫生院</v>
          </cell>
          <cell r="B25">
            <v>24.28558</v>
          </cell>
          <cell r="C25">
            <v>17.5985</v>
          </cell>
        </row>
        <row r="25">
          <cell r="G25">
            <v>1.75978</v>
          </cell>
          <cell r="H25">
            <v>2.8156</v>
          </cell>
          <cell r="I25">
            <v>2.1117</v>
          </cell>
        </row>
        <row r="25">
          <cell r="M25">
            <v>20.7106</v>
          </cell>
          <cell r="N25">
            <v>0.3519</v>
          </cell>
          <cell r="O25">
            <v>0.5587</v>
          </cell>
          <cell r="P25">
            <v>0</v>
          </cell>
          <cell r="Q25">
            <v>6.8</v>
          </cell>
          <cell r="R25">
            <v>0</v>
          </cell>
          <cell r="S25">
            <v>1.2</v>
          </cell>
          <cell r="T25">
            <v>1.6</v>
          </cell>
          <cell r="U25">
            <v>1.6</v>
          </cell>
          <cell r="V25">
            <v>1.2</v>
          </cell>
        </row>
        <row r="25">
          <cell r="X25">
            <v>1.2</v>
          </cell>
        </row>
        <row r="25">
          <cell r="AA25">
            <v>13</v>
          </cell>
          <cell r="AB25">
            <v>44.99618</v>
          </cell>
        </row>
        <row r="26">
          <cell r="A26" t="str">
            <v>益阳市赫山区欧江岔镇牌口卫生院</v>
          </cell>
          <cell r="B26">
            <v>31.99708</v>
          </cell>
          <cell r="C26">
            <v>23.1866</v>
          </cell>
        </row>
        <row r="26">
          <cell r="G26">
            <v>2.31858</v>
          </cell>
          <cell r="H26">
            <v>3.7097</v>
          </cell>
          <cell r="I26">
            <v>2.7822</v>
          </cell>
        </row>
        <row r="26">
          <cell r="M26">
            <v>20.9899</v>
          </cell>
          <cell r="N26">
            <v>0.4636</v>
          </cell>
          <cell r="O26">
            <v>0.7263</v>
          </cell>
          <cell r="P26">
            <v>0</v>
          </cell>
          <cell r="Q26">
            <v>6.8</v>
          </cell>
          <cell r="R26">
            <v>0</v>
          </cell>
          <cell r="S26">
            <v>1.2</v>
          </cell>
          <cell r="T26">
            <v>1.6</v>
          </cell>
          <cell r="U26">
            <v>1.6</v>
          </cell>
          <cell r="V26">
            <v>1.2</v>
          </cell>
        </row>
        <row r="26">
          <cell r="X26">
            <v>1.2</v>
          </cell>
        </row>
        <row r="26">
          <cell r="AA26">
            <v>13</v>
          </cell>
          <cell r="AB26">
            <v>52.98698</v>
          </cell>
        </row>
        <row r="27">
          <cell r="A27" t="str">
            <v>益阳市赫山区笔架山乡卫生院</v>
          </cell>
          <cell r="B27">
            <v>45.70628</v>
          </cell>
          <cell r="C27">
            <v>33.1208</v>
          </cell>
        </row>
        <row r="27">
          <cell r="G27">
            <v>3.31198</v>
          </cell>
          <cell r="H27">
            <v>5.2992</v>
          </cell>
          <cell r="I27">
            <v>3.9743</v>
          </cell>
        </row>
        <row r="27">
          <cell r="M27">
            <v>21.4867</v>
          </cell>
          <cell r="N27">
            <v>0.6623</v>
          </cell>
          <cell r="O27">
            <v>1.0244</v>
          </cell>
          <cell r="P27">
            <v>0</v>
          </cell>
          <cell r="Q27">
            <v>6.8</v>
          </cell>
          <cell r="R27">
            <v>0</v>
          </cell>
          <cell r="S27">
            <v>1.2</v>
          </cell>
          <cell r="T27">
            <v>1.6</v>
          </cell>
          <cell r="U27">
            <v>1.6</v>
          </cell>
          <cell r="V27">
            <v>1.2</v>
          </cell>
        </row>
        <row r="27">
          <cell r="X27">
            <v>1.2</v>
          </cell>
        </row>
        <row r="27">
          <cell r="AA27">
            <v>13</v>
          </cell>
          <cell r="AB27">
            <v>67.19298</v>
          </cell>
        </row>
        <row r="28">
          <cell r="A28" t="str">
            <v>益阳市赫山区泉交河镇卫生院</v>
          </cell>
          <cell r="B28">
            <v>43.99268</v>
          </cell>
          <cell r="C28">
            <v>31.8791</v>
          </cell>
        </row>
        <row r="28">
          <cell r="G28">
            <v>3.18778</v>
          </cell>
          <cell r="H28">
            <v>5.1005</v>
          </cell>
          <cell r="I28">
            <v>3.8253</v>
          </cell>
        </row>
        <row r="28">
          <cell r="M28">
            <v>21.4246</v>
          </cell>
          <cell r="N28">
            <v>0.6375</v>
          </cell>
          <cell r="O28">
            <v>0.9871</v>
          </cell>
          <cell r="P28">
            <v>0</v>
          </cell>
          <cell r="Q28">
            <v>6.8</v>
          </cell>
          <cell r="R28">
            <v>0</v>
          </cell>
          <cell r="S28">
            <v>1.2</v>
          </cell>
          <cell r="T28">
            <v>1.6</v>
          </cell>
          <cell r="U28">
            <v>1.6</v>
          </cell>
          <cell r="V28">
            <v>1.2</v>
          </cell>
        </row>
        <row r="28">
          <cell r="X28">
            <v>1.2</v>
          </cell>
        </row>
        <row r="28">
          <cell r="AA28">
            <v>13</v>
          </cell>
          <cell r="AB28">
            <v>65.41728</v>
          </cell>
        </row>
        <row r="29">
          <cell r="A29" t="str">
            <v>益阳市赫山区新市渡镇卫生院</v>
          </cell>
          <cell r="B29">
            <v>36.28118</v>
          </cell>
          <cell r="C29">
            <v>26.291</v>
          </cell>
        </row>
        <row r="29">
          <cell r="G29">
            <v>2.62898</v>
          </cell>
          <cell r="H29">
            <v>4.2064</v>
          </cell>
          <cell r="I29">
            <v>3.1548</v>
          </cell>
        </row>
        <row r="29">
          <cell r="M29">
            <v>21.1452</v>
          </cell>
          <cell r="N29">
            <v>0.5257</v>
          </cell>
          <cell r="O29">
            <v>0.8195</v>
          </cell>
          <cell r="P29">
            <v>0</v>
          </cell>
          <cell r="Q29">
            <v>6.8</v>
          </cell>
          <cell r="R29">
            <v>0</v>
          </cell>
          <cell r="S29">
            <v>1.2</v>
          </cell>
          <cell r="T29">
            <v>1.6</v>
          </cell>
          <cell r="U29">
            <v>1.6</v>
          </cell>
          <cell r="V29">
            <v>1.2</v>
          </cell>
        </row>
        <row r="29">
          <cell r="X29">
            <v>1.2</v>
          </cell>
        </row>
        <row r="29">
          <cell r="AA29">
            <v>13</v>
          </cell>
          <cell r="AB29">
            <v>57.42638</v>
          </cell>
        </row>
        <row r="30">
          <cell r="A30" t="str">
            <v>益阳市赫山区八字哨镇卫生院</v>
          </cell>
          <cell r="B30">
            <v>39.70858</v>
          </cell>
          <cell r="C30">
            <v>28.7746</v>
          </cell>
        </row>
        <row r="30">
          <cell r="G30">
            <v>2.87738</v>
          </cell>
          <cell r="H30">
            <v>4.6038</v>
          </cell>
          <cell r="I30">
            <v>3.4528</v>
          </cell>
        </row>
        <row r="30">
          <cell r="M30">
            <v>21.2694</v>
          </cell>
          <cell r="N30">
            <v>0.5754</v>
          </cell>
          <cell r="O30">
            <v>0.894</v>
          </cell>
          <cell r="P30">
            <v>0</v>
          </cell>
          <cell r="Q30">
            <v>6.8</v>
          </cell>
          <cell r="R30">
            <v>0</v>
          </cell>
          <cell r="S30">
            <v>1.2</v>
          </cell>
          <cell r="T30">
            <v>1.6</v>
          </cell>
          <cell r="U30">
            <v>1.6</v>
          </cell>
          <cell r="V30">
            <v>1.2</v>
          </cell>
        </row>
        <row r="30">
          <cell r="X30">
            <v>1.2</v>
          </cell>
        </row>
        <row r="30">
          <cell r="AA30">
            <v>13</v>
          </cell>
          <cell r="AB30">
            <v>60.97798</v>
          </cell>
        </row>
        <row r="31">
          <cell r="A31" t="str">
            <v>益阳市赫山区岳家桥镇中心卫生院</v>
          </cell>
          <cell r="B31">
            <v>47.41988</v>
          </cell>
          <cell r="C31">
            <v>34.3626</v>
          </cell>
        </row>
        <row r="31">
          <cell r="G31">
            <v>3.43618</v>
          </cell>
          <cell r="H31">
            <v>5.4978</v>
          </cell>
          <cell r="I31">
            <v>4.1233</v>
          </cell>
        </row>
        <row r="31">
          <cell r="M31">
            <v>21.5487</v>
          </cell>
          <cell r="N31">
            <v>0.6871</v>
          </cell>
          <cell r="O31">
            <v>1.0616</v>
          </cell>
          <cell r="P31">
            <v>0</v>
          </cell>
          <cell r="Q31">
            <v>6.8</v>
          </cell>
          <cell r="R31">
            <v>0</v>
          </cell>
          <cell r="S31">
            <v>1.2</v>
          </cell>
          <cell r="T31">
            <v>1.6</v>
          </cell>
          <cell r="U31">
            <v>1.6</v>
          </cell>
          <cell r="V31">
            <v>1.2</v>
          </cell>
        </row>
        <row r="31">
          <cell r="X31">
            <v>1.2</v>
          </cell>
        </row>
        <row r="31">
          <cell r="AA31">
            <v>13</v>
          </cell>
          <cell r="AB31">
            <v>68.96858</v>
          </cell>
        </row>
        <row r="32">
          <cell r="A32" t="str">
            <v>益阳市赫山区衡龙桥镇卫生院</v>
          </cell>
          <cell r="B32">
            <v>55.13908</v>
          </cell>
          <cell r="C32">
            <v>39.9522</v>
          </cell>
        </row>
        <row r="32">
          <cell r="G32">
            <v>3.99384</v>
          </cell>
          <cell r="H32">
            <v>6.39558</v>
          </cell>
          <cell r="I32">
            <v>4.79746</v>
          </cell>
        </row>
        <row r="32">
          <cell r="M32">
            <v>21.1834</v>
          </cell>
          <cell r="N32">
            <v>0.80226</v>
          </cell>
          <cell r="O32">
            <v>1.23114</v>
          </cell>
          <cell r="P32">
            <v>0</v>
          </cell>
          <cell r="Q32">
            <v>6.15</v>
          </cell>
          <cell r="R32">
            <v>0</v>
          </cell>
          <cell r="S32">
            <v>1.2</v>
          </cell>
          <cell r="T32">
            <v>1.6</v>
          </cell>
          <cell r="U32">
            <v>0.95</v>
          </cell>
          <cell r="V32">
            <v>1.2</v>
          </cell>
        </row>
        <row r="32">
          <cell r="X32">
            <v>1.2</v>
          </cell>
        </row>
        <row r="32">
          <cell r="AA32">
            <v>13</v>
          </cell>
          <cell r="AB32">
            <v>76.32248</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17" sqref="G17"/>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03" t="s">
        <v>0</v>
      </c>
      <c r="B1" s="103"/>
      <c r="C1" s="103"/>
      <c r="D1" s="103"/>
      <c r="E1" s="103"/>
      <c r="F1" s="103"/>
      <c r="G1" s="103"/>
      <c r="H1" s="103"/>
      <c r="I1" s="103"/>
    </row>
    <row r="2" ht="23.25" customHeight="1" spans="1:9">
      <c r="A2" s="22"/>
      <c r="B2" s="22"/>
      <c r="C2" s="22"/>
      <c r="D2" s="22"/>
      <c r="E2" s="22"/>
      <c r="F2" s="22"/>
      <c r="G2" s="22"/>
      <c r="H2" s="22"/>
      <c r="I2" s="22"/>
    </row>
    <row r="3" ht="21.6" customHeight="1" spans="1:9">
      <c r="A3" s="22"/>
      <c r="B3" s="22"/>
      <c r="C3" s="22"/>
      <c r="D3" s="22"/>
      <c r="E3" s="22"/>
      <c r="F3" s="22"/>
      <c r="G3" s="22"/>
      <c r="H3" s="22"/>
      <c r="I3" s="22"/>
    </row>
    <row r="4" ht="39.6" customHeight="1" spans="1:9">
      <c r="A4" s="104"/>
      <c r="B4" s="105"/>
      <c r="C4" s="3"/>
      <c r="D4" s="104" t="s">
        <v>1</v>
      </c>
      <c r="E4" s="105">
        <v>405004</v>
      </c>
      <c r="F4" s="105"/>
      <c r="G4" s="105"/>
      <c r="H4" s="105"/>
      <c r="I4" s="3"/>
    </row>
    <row r="5" ht="54.4" customHeight="1" spans="1:9">
      <c r="A5" s="104"/>
      <c r="B5" s="105"/>
      <c r="C5" s="3"/>
      <c r="D5" s="104" t="s">
        <v>2</v>
      </c>
      <c r="E5" s="105" t="s">
        <v>3</v>
      </c>
      <c r="F5" s="105"/>
      <c r="G5" s="105"/>
      <c r="H5" s="105"/>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C21" sqref="C21"/>
    </sheetView>
  </sheetViews>
  <sheetFormatPr defaultColWidth="9" defaultRowHeight="13.5" outlineLevelCol="4"/>
  <cols>
    <col min="1" max="1" width="14" style="66" customWidth="1"/>
    <col min="2" max="2" width="29.5" style="66" customWidth="1"/>
    <col min="3" max="3" width="9.75" style="66" customWidth="1"/>
    <col min="4" max="5" width="15.625" style="66" customWidth="1"/>
    <col min="6" max="16384" width="9" style="66"/>
  </cols>
  <sheetData>
    <row r="1" spans="5:5">
      <c r="E1" s="74" t="s">
        <v>272</v>
      </c>
    </row>
    <row r="2" ht="28.7" customHeight="1" spans="1:5">
      <c r="A2" s="75" t="s">
        <v>13</v>
      </c>
      <c r="B2" s="75"/>
      <c r="C2" s="75"/>
      <c r="D2" s="75"/>
      <c r="E2" s="75"/>
    </row>
    <row r="3" ht="21.95" customHeight="1" spans="1:5">
      <c r="A3" s="23" t="s">
        <v>237</v>
      </c>
      <c r="B3" s="23"/>
      <c r="C3" s="23"/>
      <c r="D3" s="19"/>
      <c r="E3" s="14" t="s">
        <v>31</v>
      </c>
    </row>
    <row r="4" ht="17.25" customHeight="1" spans="1:5">
      <c r="A4" s="67" t="s">
        <v>157</v>
      </c>
      <c r="B4" s="67" t="s">
        <v>158</v>
      </c>
      <c r="C4" s="67" t="s">
        <v>159</v>
      </c>
      <c r="D4" s="67"/>
      <c r="E4" s="67"/>
    </row>
    <row r="5" ht="18.75" customHeight="1" spans="1:5">
      <c r="A5" s="67"/>
      <c r="B5" s="67"/>
      <c r="C5" s="67" t="s">
        <v>135</v>
      </c>
      <c r="D5" s="67" t="s">
        <v>238</v>
      </c>
      <c r="E5" s="67" t="s">
        <v>239</v>
      </c>
    </row>
    <row r="6" ht="17.1" customHeight="1" spans="1:5">
      <c r="A6" s="12" t="s">
        <v>273</v>
      </c>
      <c r="B6" s="12" t="s">
        <v>273</v>
      </c>
      <c r="C6" s="12">
        <v>1</v>
      </c>
      <c r="D6" s="12">
        <v>2</v>
      </c>
      <c r="E6" s="12">
        <v>3</v>
      </c>
    </row>
    <row r="7" ht="17.1" customHeight="1" spans="1:5">
      <c r="A7" s="69"/>
      <c r="B7" s="69" t="s">
        <v>135</v>
      </c>
      <c r="C7" s="70">
        <f>SUM(C8,C15,C26)</f>
        <v>349.27498</v>
      </c>
      <c r="D7" s="70">
        <f>SUM(D8,D15,D26)</f>
        <v>331.12408</v>
      </c>
      <c r="E7" s="70">
        <f>SUM(E8,E15,E26)</f>
        <v>18.1509</v>
      </c>
    </row>
    <row r="8" ht="17.1" customHeight="1" spans="1:5">
      <c r="A8" s="71" t="s">
        <v>274</v>
      </c>
      <c r="B8" s="71" t="s">
        <v>216</v>
      </c>
      <c r="C8" s="70">
        <f>SUM(C9:C14)</f>
        <v>331.12408</v>
      </c>
      <c r="D8" s="70">
        <f>SUM(D9:D14)</f>
        <v>331.12408</v>
      </c>
      <c r="E8" s="70"/>
    </row>
    <row r="9" ht="17.1" customHeight="1" spans="1:5">
      <c r="A9" s="76" t="s">
        <v>275</v>
      </c>
      <c r="B9" s="76" t="s">
        <v>276</v>
      </c>
      <c r="C9" s="77">
        <f t="shared" ref="C9:C14" si="0">SUM(D9:E9)</f>
        <v>239.9452</v>
      </c>
      <c r="D9" s="77">
        <v>239.9452</v>
      </c>
      <c r="E9" s="77"/>
    </row>
    <row r="10" ht="17.1" customHeight="1" spans="1:5">
      <c r="A10" s="76" t="s">
        <v>277</v>
      </c>
      <c r="B10" s="76" t="s">
        <v>278</v>
      </c>
      <c r="C10" s="77">
        <f t="shared" si="0"/>
        <v>0</v>
      </c>
      <c r="D10" s="77"/>
      <c r="E10" s="77"/>
    </row>
    <row r="11" ht="17.1" customHeight="1" spans="1:5">
      <c r="A11" s="76" t="s">
        <v>279</v>
      </c>
      <c r="B11" s="76" t="s">
        <v>280</v>
      </c>
      <c r="C11" s="77">
        <f t="shared" si="0"/>
        <v>0</v>
      </c>
      <c r="D11" s="77"/>
      <c r="E11" s="77"/>
    </row>
    <row r="12" ht="17.1" customHeight="1" spans="1:5">
      <c r="A12" s="76" t="s">
        <v>281</v>
      </c>
      <c r="B12" s="76" t="s">
        <v>282</v>
      </c>
      <c r="C12" s="77">
        <f t="shared" si="0"/>
        <v>38.3911</v>
      </c>
      <c r="D12" s="77">
        <v>38.3911</v>
      </c>
      <c r="E12" s="77"/>
    </row>
    <row r="13" ht="17.1" customHeight="1" spans="1:5">
      <c r="A13" s="76" t="s">
        <v>283</v>
      </c>
      <c r="B13" s="76" t="s">
        <v>284</v>
      </c>
      <c r="C13" s="77">
        <f t="shared" si="0"/>
        <v>23.99448</v>
      </c>
      <c r="D13" s="77">
        <v>23.99448</v>
      </c>
      <c r="E13" s="77"/>
    </row>
    <row r="14" ht="17.1" customHeight="1" spans="1:5">
      <c r="A14" s="76" t="s">
        <v>285</v>
      </c>
      <c r="B14" s="76" t="s">
        <v>286</v>
      </c>
      <c r="C14" s="77">
        <f t="shared" si="0"/>
        <v>28.7933</v>
      </c>
      <c r="D14" s="77">
        <v>28.7933</v>
      </c>
      <c r="E14" s="77"/>
    </row>
    <row r="15" ht="17.1" customHeight="1" spans="1:5">
      <c r="A15" s="71" t="s">
        <v>287</v>
      </c>
      <c r="B15" s="71" t="s">
        <v>288</v>
      </c>
      <c r="C15" s="70">
        <f>SUM(C16:C25)</f>
        <v>18.1509</v>
      </c>
      <c r="D15" s="70"/>
      <c r="E15" s="70">
        <f>SUM(E16:E25)</f>
        <v>18.1509</v>
      </c>
    </row>
    <row r="16" ht="17.1" customHeight="1" spans="1:5">
      <c r="A16" s="76" t="s">
        <v>289</v>
      </c>
      <c r="B16" s="76" t="s">
        <v>290</v>
      </c>
      <c r="C16" s="77">
        <f t="shared" ref="C16:C25" si="1">SUM(D16:E16)</f>
        <v>1.2</v>
      </c>
      <c r="D16" s="77"/>
      <c r="E16" s="77">
        <v>1.2</v>
      </c>
    </row>
    <row r="17" ht="17.1" customHeight="1" spans="1:5">
      <c r="A17" s="76" t="s">
        <v>291</v>
      </c>
      <c r="B17" s="76" t="s">
        <v>292</v>
      </c>
      <c r="C17" s="77">
        <f t="shared" si="1"/>
        <v>1.6</v>
      </c>
      <c r="D17" s="77"/>
      <c r="E17" s="77">
        <v>1.6</v>
      </c>
    </row>
    <row r="18" ht="17.1" customHeight="1" spans="1:5">
      <c r="A18" s="76" t="s">
        <v>293</v>
      </c>
      <c r="B18" s="76" t="s">
        <v>294</v>
      </c>
      <c r="C18" s="77">
        <f t="shared" si="1"/>
        <v>1.6</v>
      </c>
      <c r="D18" s="77"/>
      <c r="E18" s="77">
        <v>1.6</v>
      </c>
    </row>
    <row r="19" ht="17.1" customHeight="1" spans="1:5">
      <c r="A19" s="76" t="s">
        <v>295</v>
      </c>
      <c r="B19" s="76" t="s">
        <v>296</v>
      </c>
      <c r="C19" s="77">
        <f t="shared" si="1"/>
        <v>1.2</v>
      </c>
      <c r="D19" s="77"/>
      <c r="E19" s="77">
        <v>1.2</v>
      </c>
    </row>
    <row r="20" ht="17.1" customHeight="1" spans="1:5">
      <c r="A20" s="76" t="s">
        <v>297</v>
      </c>
      <c r="B20" s="76" t="s">
        <v>298</v>
      </c>
      <c r="C20" s="77">
        <f t="shared" si="1"/>
        <v>1.2</v>
      </c>
      <c r="D20" s="77"/>
      <c r="E20" s="77">
        <v>1.2</v>
      </c>
    </row>
    <row r="21" ht="17.1" customHeight="1" spans="1:5">
      <c r="A21" s="76" t="s">
        <v>299</v>
      </c>
      <c r="B21" s="76" t="s">
        <v>300</v>
      </c>
      <c r="C21" s="77">
        <f t="shared" si="1"/>
        <v>0</v>
      </c>
      <c r="D21" s="77"/>
      <c r="E21" s="77"/>
    </row>
    <row r="22" ht="17.1" customHeight="1" spans="1:5">
      <c r="A22" s="76" t="s">
        <v>301</v>
      </c>
      <c r="B22" s="76" t="s">
        <v>302</v>
      </c>
      <c r="C22" s="77">
        <f t="shared" si="1"/>
        <v>4.7988</v>
      </c>
      <c r="D22" s="77"/>
      <c r="E22" s="77">
        <v>4.7988</v>
      </c>
    </row>
    <row r="23" ht="17.1" customHeight="1" spans="1:5">
      <c r="A23" s="76" t="s">
        <v>303</v>
      </c>
      <c r="B23" s="76" t="s">
        <v>304</v>
      </c>
      <c r="C23" s="77">
        <f t="shared" si="1"/>
        <v>6.5521</v>
      </c>
      <c r="D23" s="77"/>
      <c r="E23" s="77">
        <v>6.5521</v>
      </c>
    </row>
    <row r="24" ht="17.1" customHeight="1" spans="1:5">
      <c r="A24" s="76" t="s">
        <v>305</v>
      </c>
      <c r="B24" s="76" t="s">
        <v>306</v>
      </c>
      <c r="C24" s="77">
        <f t="shared" si="1"/>
        <v>0</v>
      </c>
      <c r="D24" s="77"/>
      <c r="E24" s="77"/>
    </row>
    <row r="25" ht="17.1" customHeight="1" spans="1:5">
      <c r="A25" s="76" t="s">
        <v>307</v>
      </c>
      <c r="B25" s="76" t="s">
        <v>308</v>
      </c>
      <c r="C25" s="77">
        <f t="shared" si="1"/>
        <v>0</v>
      </c>
      <c r="D25" s="77"/>
      <c r="E25" s="77"/>
    </row>
    <row r="26" ht="17.1" customHeight="1" spans="1:5">
      <c r="A26" s="71" t="s">
        <v>309</v>
      </c>
      <c r="B26" s="71" t="s">
        <v>208</v>
      </c>
      <c r="C26" s="70">
        <f>SUM(C27:C28)</f>
        <v>0</v>
      </c>
      <c r="D26" s="70">
        <f>SUM(D27:D28)</f>
        <v>0</v>
      </c>
      <c r="E26" s="70"/>
    </row>
    <row r="27" ht="17.1" customHeight="1" spans="1:5">
      <c r="A27" s="76" t="s">
        <v>310</v>
      </c>
      <c r="B27" s="76" t="s">
        <v>311</v>
      </c>
      <c r="C27" s="77">
        <f>SUM(D27:E27)</f>
        <v>0</v>
      </c>
      <c r="D27" s="77"/>
      <c r="E27" s="77"/>
    </row>
    <row r="28" ht="17.1" customHeight="1" spans="1:5">
      <c r="A28" s="76" t="s">
        <v>312</v>
      </c>
      <c r="B28" s="76" t="s">
        <v>313</v>
      </c>
      <c r="C28" s="77">
        <f>SUM(D28:E28)</f>
        <v>0</v>
      </c>
      <c r="D28" s="77"/>
      <c r="E28" s="77"/>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tabSelected="1" topLeftCell="I1" workbookViewId="0">
      <selection activeCell="N18" sqref="N18"/>
    </sheetView>
  </sheetViews>
  <sheetFormatPr defaultColWidth="9" defaultRowHeight="13.5"/>
  <cols>
    <col min="1" max="1" width="19.5" style="66" customWidth="1"/>
    <col min="2" max="2" width="41.5" style="66" customWidth="1"/>
    <col min="3" max="52" width="9.75" style="66" customWidth="1"/>
    <col min="53" max="60" width="10.25" style="66" customWidth="1"/>
    <col min="61" max="61" width="10.75" style="66" customWidth="1"/>
    <col min="62" max="16384" width="9" style="66"/>
  </cols>
  <sheetData>
    <row r="1" spans="61:61">
      <c r="BI1" s="66" t="s">
        <v>314</v>
      </c>
    </row>
    <row r="2" ht="55.7" customHeight="1" spans="1:61">
      <c r="A2" s="21" t="s">
        <v>14</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row>
    <row r="3" ht="22.7" customHeight="1" spans="1:61">
      <c r="A3" s="66" t="s">
        <v>237</v>
      </c>
      <c r="D3" s="19"/>
      <c r="E3" s="19"/>
      <c r="F3" s="19"/>
      <c r="G3" s="19"/>
      <c r="H3" s="19"/>
      <c r="I3" s="19"/>
      <c r="J3" s="19"/>
      <c r="K3" s="19"/>
      <c r="L3" s="19"/>
      <c r="M3" s="19"/>
      <c r="Q3" s="19"/>
      <c r="R3" s="19"/>
      <c r="S3" s="19"/>
      <c r="T3" s="19"/>
      <c r="U3" s="19"/>
      <c r="V3" s="19"/>
      <c r="W3" s="19"/>
      <c r="X3" s="19"/>
      <c r="AG3" s="19"/>
      <c r="AH3" s="19"/>
      <c r="AR3" s="19"/>
      <c r="AS3" s="19"/>
      <c r="AT3" s="19"/>
      <c r="AU3" s="19"/>
      <c r="AW3" s="19"/>
      <c r="AX3" s="19"/>
      <c r="AY3" s="19"/>
      <c r="AZ3" s="19"/>
      <c r="BI3" s="33" t="s">
        <v>31</v>
      </c>
    </row>
    <row r="4" ht="24.2" customHeight="1" spans="1:61">
      <c r="A4" s="67" t="s">
        <v>157</v>
      </c>
      <c r="B4" s="67" t="s">
        <v>158</v>
      </c>
      <c r="C4" s="67" t="s">
        <v>315</v>
      </c>
      <c r="D4" s="67" t="s">
        <v>316</v>
      </c>
      <c r="E4" s="67"/>
      <c r="F4" s="67"/>
      <c r="G4" s="67"/>
      <c r="H4" s="67"/>
      <c r="I4" s="67"/>
      <c r="J4" s="67"/>
      <c r="K4" s="67"/>
      <c r="L4" s="67"/>
      <c r="M4" s="67"/>
      <c r="N4" s="67"/>
      <c r="O4" s="67"/>
      <c r="P4" s="67"/>
      <c r="Q4" s="67"/>
      <c r="R4" s="67"/>
      <c r="S4" s="67"/>
      <c r="T4" s="67" t="s">
        <v>217</v>
      </c>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t="s">
        <v>317</v>
      </c>
      <c r="AX4" s="67"/>
      <c r="AY4" s="67"/>
      <c r="AZ4" s="67"/>
      <c r="BA4" s="67"/>
      <c r="BB4" s="67"/>
      <c r="BC4" s="67"/>
      <c r="BD4" s="67"/>
      <c r="BE4" s="67"/>
      <c r="BF4" s="67"/>
      <c r="BG4" s="67"/>
      <c r="BH4" s="67"/>
      <c r="BI4" s="67"/>
    </row>
    <row r="5" ht="24.2" customHeight="1" spans="1:61">
      <c r="A5" s="67"/>
      <c r="B5" s="67"/>
      <c r="C5" s="67"/>
      <c r="D5" s="67" t="s">
        <v>318</v>
      </c>
      <c r="E5" s="67" t="s">
        <v>319</v>
      </c>
      <c r="F5" s="67"/>
      <c r="G5" s="67"/>
      <c r="H5" s="67"/>
      <c r="I5" s="67"/>
      <c r="J5" s="67"/>
      <c r="K5" s="67" t="s">
        <v>320</v>
      </c>
      <c r="L5" s="67"/>
      <c r="M5" s="67"/>
      <c r="N5" s="67"/>
      <c r="O5" s="67"/>
      <c r="P5" s="67"/>
      <c r="Q5" s="67"/>
      <c r="R5" s="67" t="s">
        <v>321</v>
      </c>
      <c r="S5" s="67" t="s">
        <v>322</v>
      </c>
      <c r="T5" s="67" t="s">
        <v>323</v>
      </c>
      <c r="U5" s="67" t="s">
        <v>324</v>
      </c>
      <c r="V5" s="67"/>
      <c r="W5" s="67"/>
      <c r="X5" s="67"/>
      <c r="Y5" s="67"/>
      <c r="Z5" s="67"/>
      <c r="AA5" s="67"/>
      <c r="AB5" s="67"/>
      <c r="AC5" s="67"/>
      <c r="AD5" s="67"/>
      <c r="AE5" s="67"/>
      <c r="AF5" s="67"/>
      <c r="AG5" s="67"/>
      <c r="AH5" s="67"/>
      <c r="AI5" s="67"/>
      <c r="AJ5" s="67"/>
      <c r="AK5" s="67"/>
      <c r="AL5" s="67"/>
      <c r="AM5" s="67"/>
      <c r="AN5" s="67"/>
      <c r="AO5" s="67"/>
      <c r="AP5" s="67"/>
      <c r="AQ5" s="67"/>
      <c r="AR5" s="67" t="s">
        <v>325</v>
      </c>
      <c r="AS5" s="67" t="s">
        <v>326</v>
      </c>
      <c r="AT5" s="67" t="s">
        <v>327</v>
      </c>
      <c r="AU5" s="67" t="s">
        <v>328</v>
      </c>
      <c r="AV5" s="67" t="s">
        <v>329</v>
      </c>
      <c r="AW5" s="67" t="s">
        <v>330</v>
      </c>
      <c r="AX5" s="67" t="s">
        <v>331</v>
      </c>
      <c r="AY5" s="67" t="s">
        <v>332</v>
      </c>
      <c r="AZ5" s="67" t="s">
        <v>333</v>
      </c>
      <c r="BA5" s="67" t="s">
        <v>334</v>
      </c>
      <c r="BB5" s="67" t="s">
        <v>335</v>
      </c>
      <c r="BC5" s="67" t="s">
        <v>336</v>
      </c>
      <c r="BD5" s="67" t="s">
        <v>337</v>
      </c>
      <c r="BE5" s="67" t="s">
        <v>338</v>
      </c>
      <c r="BF5" s="67" t="s">
        <v>339</v>
      </c>
      <c r="BG5" s="67" t="s">
        <v>340</v>
      </c>
      <c r="BH5" s="67" t="s">
        <v>341</v>
      </c>
      <c r="BI5" s="67" t="s">
        <v>342</v>
      </c>
    </row>
    <row r="6" ht="26.45" customHeight="1" spans="1:61">
      <c r="A6" s="67"/>
      <c r="B6" s="67"/>
      <c r="C6" s="67"/>
      <c r="D6" s="67"/>
      <c r="E6" s="67" t="s">
        <v>343</v>
      </c>
      <c r="F6" s="67" t="s">
        <v>344</v>
      </c>
      <c r="G6" s="67" t="s">
        <v>345</v>
      </c>
      <c r="H6" s="67" t="s">
        <v>346</v>
      </c>
      <c r="I6" s="67" t="s">
        <v>347</v>
      </c>
      <c r="J6" s="67" t="s">
        <v>348</v>
      </c>
      <c r="K6" s="67" t="s">
        <v>137</v>
      </c>
      <c r="L6" s="67" t="s">
        <v>349</v>
      </c>
      <c r="M6" s="67" t="s">
        <v>350</v>
      </c>
      <c r="N6" s="67" t="s">
        <v>351</v>
      </c>
      <c r="O6" s="67" t="s">
        <v>352</v>
      </c>
      <c r="P6" s="67" t="s">
        <v>353</v>
      </c>
      <c r="Q6" s="67" t="s">
        <v>354</v>
      </c>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row>
    <row r="7" ht="26.45" customHeight="1" spans="1:61">
      <c r="A7" s="67"/>
      <c r="B7" s="67"/>
      <c r="C7" s="67"/>
      <c r="D7" s="67"/>
      <c r="E7" s="67"/>
      <c r="F7" s="67"/>
      <c r="G7" s="67"/>
      <c r="H7" s="67"/>
      <c r="I7" s="67"/>
      <c r="J7" s="67"/>
      <c r="K7" s="67"/>
      <c r="L7" s="67"/>
      <c r="M7" s="67"/>
      <c r="N7" s="67"/>
      <c r="O7" s="67"/>
      <c r="P7" s="67"/>
      <c r="Q7" s="67"/>
      <c r="R7" s="67"/>
      <c r="S7" s="67"/>
      <c r="T7" s="67"/>
      <c r="U7" s="67" t="s">
        <v>137</v>
      </c>
      <c r="V7" s="67" t="s">
        <v>355</v>
      </c>
      <c r="W7" s="67" t="s">
        <v>356</v>
      </c>
      <c r="X7" s="67" t="s">
        <v>357</v>
      </c>
      <c r="Y7" s="67" t="s">
        <v>358</v>
      </c>
      <c r="Z7" s="67" t="s">
        <v>359</v>
      </c>
      <c r="AA7" s="67" t="s">
        <v>360</v>
      </c>
      <c r="AB7" s="67" t="s">
        <v>361</v>
      </c>
      <c r="AC7" s="67" t="s">
        <v>362</v>
      </c>
      <c r="AD7" s="67" t="s">
        <v>363</v>
      </c>
      <c r="AE7" s="67" t="s">
        <v>364</v>
      </c>
      <c r="AF7" s="67" t="s">
        <v>365</v>
      </c>
      <c r="AG7" s="67" t="s">
        <v>366</v>
      </c>
      <c r="AH7" s="67" t="s">
        <v>367</v>
      </c>
      <c r="AI7" s="67" t="s">
        <v>368</v>
      </c>
      <c r="AJ7" s="67" t="s">
        <v>369</v>
      </c>
      <c r="AK7" s="67" t="s">
        <v>370</v>
      </c>
      <c r="AL7" s="67" t="s">
        <v>371</v>
      </c>
      <c r="AM7" s="67" t="s">
        <v>372</v>
      </c>
      <c r="AN7" s="67" t="s">
        <v>373</v>
      </c>
      <c r="AO7" s="67" t="s">
        <v>374</v>
      </c>
      <c r="AP7" s="67" t="s">
        <v>375</v>
      </c>
      <c r="AQ7" s="67" t="s">
        <v>376</v>
      </c>
      <c r="AR7" s="67"/>
      <c r="AS7" s="67"/>
      <c r="AT7" s="67"/>
      <c r="AU7" s="67"/>
      <c r="AV7" s="67"/>
      <c r="AW7" s="67"/>
      <c r="AX7" s="67"/>
      <c r="AY7" s="67"/>
      <c r="AZ7" s="67"/>
      <c r="BA7" s="67"/>
      <c r="BB7" s="67"/>
      <c r="BC7" s="67"/>
      <c r="BD7" s="67"/>
      <c r="BE7" s="67"/>
      <c r="BF7" s="67"/>
      <c r="BG7" s="67"/>
      <c r="BH7" s="67"/>
      <c r="BI7" s="67"/>
    </row>
    <row r="8" ht="17.1" customHeight="1" spans="1:61">
      <c r="A8" s="68" t="s">
        <v>273</v>
      </c>
      <c r="B8" s="68" t="s">
        <v>273</v>
      </c>
      <c r="D8" s="68">
        <v>1</v>
      </c>
      <c r="E8" s="68">
        <v>2</v>
      </c>
      <c r="F8" s="68">
        <v>3</v>
      </c>
      <c r="G8" s="68">
        <v>4</v>
      </c>
      <c r="H8" s="68">
        <v>5</v>
      </c>
      <c r="I8" s="68">
        <v>6</v>
      </c>
      <c r="J8" s="68">
        <v>7</v>
      </c>
      <c r="K8" s="68">
        <v>8</v>
      </c>
      <c r="L8" s="68">
        <v>9</v>
      </c>
      <c r="M8" s="68">
        <v>10</v>
      </c>
      <c r="N8" s="68">
        <v>11</v>
      </c>
      <c r="O8" s="68">
        <v>12</v>
      </c>
      <c r="P8" s="68">
        <v>13</v>
      </c>
      <c r="Q8" s="68">
        <v>14</v>
      </c>
      <c r="R8" s="68">
        <v>15</v>
      </c>
      <c r="S8" s="68">
        <v>16</v>
      </c>
      <c r="T8" s="68">
        <v>17</v>
      </c>
      <c r="U8" s="68">
        <v>18</v>
      </c>
      <c r="V8" s="68">
        <v>19</v>
      </c>
      <c r="W8" s="68">
        <v>20</v>
      </c>
      <c r="X8" s="68">
        <v>21</v>
      </c>
      <c r="Y8" s="68">
        <v>22</v>
      </c>
      <c r="Z8" s="68">
        <v>23</v>
      </c>
      <c r="AA8" s="68">
        <v>24</v>
      </c>
      <c r="AB8" s="68">
        <v>25</v>
      </c>
      <c r="AC8" s="68">
        <v>26</v>
      </c>
      <c r="AD8" s="68">
        <v>27</v>
      </c>
      <c r="AE8" s="68">
        <v>28</v>
      </c>
      <c r="AF8" s="68">
        <v>29</v>
      </c>
      <c r="AG8" s="68">
        <v>30</v>
      </c>
      <c r="AH8" s="68">
        <v>31</v>
      </c>
      <c r="AI8" s="68">
        <v>32</v>
      </c>
      <c r="AJ8" s="68">
        <v>33</v>
      </c>
      <c r="AK8" s="68">
        <v>34</v>
      </c>
      <c r="AL8" s="68">
        <v>35</v>
      </c>
      <c r="AM8" s="68">
        <v>36</v>
      </c>
      <c r="AN8" s="68">
        <v>37</v>
      </c>
      <c r="AO8" s="68">
        <v>38</v>
      </c>
      <c r="AP8" s="68">
        <v>39</v>
      </c>
      <c r="AQ8" s="68">
        <v>40</v>
      </c>
      <c r="AR8" s="68">
        <v>41</v>
      </c>
      <c r="AS8" s="68">
        <v>42</v>
      </c>
      <c r="AT8" s="68">
        <v>43</v>
      </c>
      <c r="AU8" s="68">
        <v>44</v>
      </c>
      <c r="AV8" s="68">
        <v>45</v>
      </c>
      <c r="AW8" s="68">
        <v>46</v>
      </c>
      <c r="AX8" s="68">
        <v>47</v>
      </c>
      <c r="AY8" s="68">
        <v>48</v>
      </c>
      <c r="AZ8" s="68">
        <v>49</v>
      </c>
      <c r="BA8" s="68">
        <v>50</v>
      </c>
      <c r="BB8" s="68">
        <v>51</v>
      </c>
      <c r="BC8" s="68">
        <v>52</v>
      </c>
      <c r="BD8" s="68">
        <v>53</v>
      </c>
      <c r="BE8" s="68">
        <v>54</v>
      </c>
      <c r="BF8" s="68">
        <v>55</v>
      </c>
      <c r="BG8" s="68">
        <v>56</v>
      </c>
      <c r="BH8" s="68">
        <v>57</v>
      </c>
      <c r="BI8" s="68">
        <v>58</v>
      </c>
    </row>
    <row r="9" ht="17.1" customHeight="1" spans="1:61">
      <c r="A9" s="67" t="s">
        <v>377</v>
      </c>
      <c r="B9" s="69"/>
      <c r="C9" s="70">
        <f t="shared" ref="C9:G9" si="0">SUM(C10,C15)</f>
        <v>349.27498</v>
      </c>
      <c r="D9" s="70">
        <f t="shared" si="0"/>
        <v>331.12408</v>
      </c>
      <c r="E9" s="70">
        <f t="shared" si="0"/>
        <v>239.9452</v>
      </c>
      <c r="F9" s="70">
        <f t="shared" si="0"/>
        <v>239.9452</v>
      </c>
      <c r="G9" s="70">
        <f t="shared" si="0"/>
        <v>0</v>
      </c>
      <c r="H9" s="70"/>
      <c r="I9" s="70">
        <f t="shared" ref="I9:L9" si="1">SUM(I10,I15)</f>
        <v>0</v>
      </c>
      <c r="J9" s="70"/>
      <c r="K9" s="70">
        <f t="shared" si="1"/>
        <v>62.38558</v>
      </c>
      <c r="L9" s="70">
        <f t="shared" si="1"/>
        <v>0</v>
      </c>
      <c r="M9" s="70"/>
      <c r="N9" s="70">
        <f>SUM(N10,N15)</f>
        <v>0</v>
      </c>
      <c r="O9" s="70"/>
      <c r="P9" s="70"/>
      <c r="Q9" s="70"/>
      <c r="R9" s="70">
        <f t="shared" ref="R9:W9" si="2">SUM(R10,R15)</f>
        <v>28.7933</v>
      </c>
      <c r="S9" s="70"/>
      <c r="T9" s="70">
        <f t="shared" si="2"/>
        <v>18.1509</v>
      </c>
      <c r="U9" s="70">
        <f t="shared" si="2"/>
        <v>6.8</v>
      </c>
      <c r="V9" s="70">
        <f t="shared" si="2"/>
        <v>1.2</v>
      </c>
      <c r="W9" s="70">
        <f t="shared" si="2"/>
        <v>1.6</v>
      </c>
      <c r="X9" s="70"/>
      <c r="Y9" s="70"/>
      <c r="Z9" s="70">
        <f>SUM(Z10,Z15)</f>
        <v>1.6</v>
      </c>
      <c r="AA9" s="70">
        <f>SUM(AA10,AA15)</f>
        <v>1.2</v>
      </c>
      <c r="AB9" s="70"/>
      <c r="AC9" s="70"/>
      <c r="AD9" s="70"/>
      <c r="AE9" s="70"/>
      <c r="AF9" s="70"/>
      <c r="AG9" s="70"/>
      <c r="AH9" s="70"/>
      <c r="AI9" s="70">
        <f>SUM(AI10,AI15)</f>
        <v>1.2</v>
      </c>
      <c r="AJ9" s="70"/>
      <c r="AK9" s="70">
        <f>SUM(AK10,AK15)</f>
        <v>0</v>
      </c>
      <c r="AL9" s="70"/>
      <c r="AM9" s="70"/>
      <c r="AN9" s="70"/>
      <c r="AO9" s="70"/>
      <c r="AP9" s="70"/>
      <c r="AQ9" s="70"/>
      <c r="AR9" s="70">
        <f t="shared" ref="AR9:AU9" si="3">SUM(AR10,AR15)</f>
        <v>4.7988</v>
      </c>
      <c r="AS9" s="70">
        <f t="shared" si="3"/>
        <v>6.5521</v>
      </c>
      <c r="AT9" s="70">
        <f t="shared" si="3"/>
        <v>0</v>
      </c>
      <c r="AU9" s="70">
        <f t="shared" si="3"/>
        <v>0</v>
      </c>
      <c r="AV9" s="70"/>
      <c r="AW9" s="70">
        <f t="shared" ref="AW9:BA9" si="4">SUM(AW10,AW15)</f>
        <v>0</v>
      </c>
      <c r="AX9" s="70">
        <f t="shared" si="4"/>
        <v>0</v>
      </c>
      <c r="AY9" s="70"/>
      <c r="AZ9" s="70"/>
      <c r="BA9" s="70">
        <f t="shared" si="4"/>
        <v>0</v>
      </c>
      <c r="BB9" s="70"/>
      <c r="BC9" s="70">
        <v>0</v>
      </c>
      <c r="BD9" s="70">
        <v>0</v>
      </c>
      <c r="BE9" s="70">
        <v>0</v>
      </c>
      <c r="BF9" s="70">
        <v>0</v>
      </c>
      <c r="BG9" s="70">
        <v>0</v>
      </c>
      <c r="BH9" s="70">
        <v>0</v>
      </c>
      <c r="BI9" s="70"/>
    </row>
    <row r="10" ht="17.1" customHeight="1" spans="1:61">
      <c r="A10" s="71" t="s">
        <v>171</v>
      </c>
      <c r="B10" s="71" t="s">
        <v>245</v>
      </c>
      <c r="C10" s="70">
        <f t="shared" ref="C10:G10" si="5">SUM(C11,C13)</f>
        <v>325.2805</v>
      </c>
      <c r="D10" s="70">
        <f t="shared" si="5"/>
        <v>307.1296</v>
      </c>
      <c r="E10" s="70">
        <f t="shared" si="5"/>
        <v>239.9452</v>
      </c>
      <c r="F10" s="70">
        <f t="shared" si="5"/>
        <v>239.9452</v>
      </c>
      <c r="G10" s="70">
        <f t="shared" si="5"/>
        <v>0</v>
      </c>
      <c r="H10" s="70"/>
      <c r="I10" s="70">
        <f t="shared" ref="I10:N10" si="6">SUM(I11,I13)</f>
        <v>0</v>
      </c>
      <c r="J10" s="70"/>
      <c r="K10" s="70">
        <f t="shared" si="6"/>
        <v>38.3911</v>
      </c>
      <c r="L10" s="70"/>
      <c r="M10" s="70"/>
      <c r="N10" s="70">
        <f t="shared" si="6"/>
        <v>0</v>
      </c>
      <c r="O10" s="70"/>
      <c r="P10" s="70"/>
      <c r="Q10" s="70"/>
      <c r="R10" s="70">
        <f t="shared" ref="R10:W10" si="7">SUM(R11,R13)</f>
        <v>28.7933</v>
      </c>
      <c r="S10" s="70"/>
      <c r="T10" s="70">
        <f t="shared" si="7"/>
        <v>18.1509</v>
      </c>
      <c r="U10" s="70">
        <f t="shared" si="7"/>
        <v>6.8</v>
      </c>
      <c r="V10" s="70">
        <f t="shared" si="7"/>
        <v>1.2</v>
      </c>
      <c r="W10" s="70">
        <f t="shared" si="7"/>
        <v>1.6</v>
      </c>
      <c r="X10" s="70"/>
      <c r="Y10" s="70"/>
      <c r="Z10" s="70">
        <f>SUM(Z11,Z13)</f>
        <v>1.6</v>
      </c>
      <c r="AA10" s="70">
        <f>SUM(AA11,AA13)</f>
        <v>1.2</v>
      </c>
      <c r="AB10" s="70"/>
      <c r="AC10" s="70"/>
      <c r="AD10" s="70"/>
      <c r="AE10" s="70"/>
      <c r="AF10" s="70"/>
      <c r="AG10" s="70"/>
      <c r="AH10" s="70"/>
      <c r="AI10" s="70">
        <f>SUM(AI11,AI13)</f>
        <v>1.2</v>
      </c>
      <c r="AJ10" s="70"/>
      <c r="AK10" s="70">
        <f>SUM(AK11,AK13)</f>
        <v>0</v>
      </c>
      <c r="AL10" s="70"/>
      <c r="AM10" s="70"/>
      <c r="AN10" s="70"/>
      <c r="AO10" s="70"/>
      <c r="AP10" s="70"/>
      <c r="AQ10" s="70"/>
      <c r="AR10" s="70">
        <f t="shared" ref="AR10:AU10" si="8">SUM(AR11,AR13)</f>
        <v>4.7988</v>
      </c>
      <c r="AS10" s="70">
        <f t="shared" si="8"/>
        <v>6.5521</v>
      </c>
      <c r="AT10" s="70">
        <f t="shared" si="8"/>
        <v>0</v>
      </c>
      <c r="AU10" s="70">
        <f t="shared" si="8"/>
        <v>0</v>
      </c>
      <c r="AV10" s="70"/>
      <c r="AW10" s="70">
        <f t="shared" ref="AW10:BA10" si="9">SUM(AW11,AW13)</f>
        <v>0</v>
      </c>
      <c r="AX10" s="70">
        <f t="shared" si="9"/>
        <v>0</v>
      </c>
      <c r="AY10" s="70"/>
      <c r="AZ10" s="70"/>
      <c r="BA10" s="70">
        <f t="shared" si="9"/>
        <v>0</v>
      </c>
      <c r="BB10" s="70"/>
      <c r="BC10" s="70">
        <v>0</v>
      </c>
      <c r="BD10" s="70">
        <v>0</v>
      </c>
      <c r="BE10" s="70">
        <v>0</v>
      </c>
      <c r="BF10" s="70">
        <v>0</v>
      </c>
      <c r="BG10" s="70">
        <v>0</v>
      </c>
      <c r="BH10" s="70">
        <v>0</v>
      </c>
      <c r="BI10" s="70"/>
    </row>
    <row r="11" ht="17.1" customHeight="1" spans="1:61">
      <c r="A11" s="72" t="s">
        <v>378</v>
      </c>
      <c r="B11" s="72" t="s">
        <v>379</v>
      </c>
      <c r="C11" s="70">
        <f t="shared" ref="C11:G11" si="10">C12</f>
        <v>296.4872</v>
      </c>
      <c r="D11" s="70">
        <f t="shared" si="10"/>
        <v>278.3363</v>
      </c>
      <c r="E11" s="70">
        <f t="shared" si="10"/>
        <v>239.9452</v>
      </c>
      <c r="F11" s="70">
        <f t="shared" si="10"/>
        <v>239.9452</v>
      </c>
      <c r="G11" s="70">
        <f t="shared" si="10"/>
        <v>0</v>
      </c>
      <c r="H11" s="70">
        <v>0</v>
      </c>
      <c r="I11" s="70">
        <f t="shared" ref="I11:N11" si="11">I12</f>
        <v>0</v>
      </c>
      <c r="J11" s="70">
        <v>0</v>
      </c>
      <c r="K11" s="70">
        <f t="shared" si="11"/>
        <v>38.3911</v>
      </c>
      <c r="L11" s="70">
        <v>0</v>
      </c>
      <c r="M11" s="70">
        <v>0</v>
      </c>
      <c r="N11" s="70">
        <f t="shared" si="11"/>
        <v>0</v>
      </c>
      <c r="O11" s="70">
        <v>0</v>
      </c>
      <c r="P11" s="70">
        <v>0</v>
      </c>
      <c r="Q11" s="70">
        <v>0</v>
      </c>
      <c r="R11" s="70">
        <f t="shared" ref="R11:W11" si="12">R12</f>
        <v>0</v>
      </c>
      <c r="S11" s="70">
        <v>0</v>
      </c>
      <c r="T11" s="70">
        <f t="shared" si="12"/>
        <v>18.1509</v>
      </c>
      <c r="U11" s="70">
        <f t="shared" si="12"/>
        <v>6.8</v>
      </c>
      <c r="V11" s="70">
        <f t="shared" si="12"/>
        <v>1.2</v>
      </c>
      <c r="W11" s="70">
        <f t="shared" si="12"/>
        <v>1.6</v>
      </c>
      <c r="X11" s="70">
        <v>0</v>
      </c>
      <c r="Y11" s="70">
        <v>0</v>
      </c>
      <c r="Z11" s="70">
        <f>Z12</f>
        <v>1.6</v>
      </c>
      <c r="AA11" s="70">
        <f>AA12</f>
        <v>1.2</v>
      </c>
      <c r="AB11" s="70">
        <v>0</v>
      </c>
      <c r="AC11" s="70">
        <v>0</v>
      </c>
      <c r="AD11" s="70">
        <v>0</v>
      </c>
      <c r="AE11" s="70">
        <v>0</v>
      </c>
      <c r="AF11" s="70">
        <v>0</v>
      </c>
      <c r="AG11" s="70">
        <v>0</v>
      </c>
      <c r="AH11" s="70">
        <v>0</v>
      </c>
      <c r="AI11" s="70">
        <f>AI12</f>
        <v>1.2</v>
      </c>
      <c r="AJ11" s="70">
        <v>0</v>
      </c>
      <c r="AK11" s="70">
        <f>AK12</f>
        <v>0</v>
      </c>
      <c r="AL11" s="70">
        <v>0</v>
      </c>
      <c r="AM11" s="70">
        <v>0</v>
      </c>
      <c r="AN11" s="70">
        <v>0</v>
      </c>
      <c r="AO11" s="70">
        <v>0</v>
      </c>
      <c r="AP11" s="70">
        <v>0</v>
      </c>
      <c r="AQ11" s="70">
        <v>0</v>
      </c>
      <c r="AR11" s="70">
        <f t="shared" ref="AR11:AU11" si="13">AR12</f>
        <v>4.7988</v>
      </c>
      <c r="AS11" s="70">
        <f t="shared" si="13"/>
        <v>6.5521</v>
      </c>
      <c r="AT11" s="70">
        <f t="shared" si="13"/>
        <v>0</v>
      </c>
      <c r="AU11" s="70">
        <f t="shared" si="13"/>
        <v>0</v>
      </c>
      <c r="AV11" s="70">
        <v>0</v>
      </c>
      <c r="AW11" s="70">
        <f t="shared" ref="AW11:BA11" si="14">AW12</f>
        <v>0</v>
      </c>
      <c r="AX11" s="70">
        <f t="shared" si="14"/>
        <v>0</v>
      </c>
      <c r="AY11" s="70">
        <v>0</v>
      </c>
      <c r="AZ11" s="70">
        <v>0</v>
      </c>
      <c r="BA11" s="70">
        <f t="shared" si="14"/>
        <v>0</v>
      </c>
      <c r="BB11" s="70">
        <v>0</v>
      </c>
      <c r="BC11" s="70">
        <v>0</v>
      </c>
      <c r="BD11" s="70">
        <v>0</v>
      </c>
      <c r="BE11" s="70">
        <v>0</v>
      </c>
      <c r="BF11" s="70">
        <v>0</v>
      </c>
      <c r="BG11" s="70">
        <v>0</v>
      </c>
      <c r="BH11" s="70">
        <v>0</v>
      </c>
      <c r="BI11" s="70">
        <v>0</v>
      </c>
    </row>
    <row r="12" ht="17.1" customHeight="1" spans="1:61">
      <c r="A12" s="72" t="s">
        <v>173</v>
      </c>
      <c r="B12" s="72" t="s">
        <v>174</v>
      </c>
      <c r="C12" s="73">
        <f t="shared" ref="C12:C17" si="15">SUM(D12,T12,AW12)</f>
        <v>296.4872</v>
      </c>
      <c r="D12" s="73">
        <f t="shared" ref="D12:D17" si="16">SUM(E12,K12,R12,S12)</f>
        <v>278.3363</v>
      </c>
      <c r="E12" s="73">
        <f t="shared" ref="E12:E17" si="17">SUM(F12:J12)</f>
        <v>239.9452</v>
      </c>
      <c r="F12" s="73">
        <v>239.9452</v>
      </c>
      <c r="G12" s="73"/>
      <c r="H12" s="73"/>
      <c r="I12" s="73"/>
      <c r="J12" s="73"/>
      <c r="K12" s="73">
        <f t="shared" ref="K12:K17" si="18">SUM(L12:Q12)</f>
        <v>38.3911</v>
      </c>
      <c r="L12" s="73">
        <v>38.3911</v>
      </c>
      <c r="M12" s="73"/>
      <c r="N12" s="73"/>
      <c r="O12" s="73"/>
      <c r="P12" s="73"/>
      <c r="Q12" s="73"/>
      <c r="R12" s="73"/>
      <c r="S12" s="73"/>
      <c r="T12" s="73">
        <f t="shared" ref="T12:T17" si="19">SUM(U12,AR12:AV12)</f>
        <v>18.1509</v>
      </c>
      <c r="U12" s="73">
        <f t="shared" ref="U12:U17" si="20">SUM(V12:AQ12)</f>
        <v>6.8</v>
      </c>
      <c r="V12" s="73">
        <v>1.2</v>
      </c>
      <c r="W12" s="73">
        <v>1.6</v>
      </c>
      <c r="X12" s="73"/>
      <c r="Y12" s="73"/>
      <c r="Z12" s="73">
        <v>1.6</v>
      </c>
      <c r="AA12" s="73">
        <v>1.2</v>
      </c>
      <c r="AB12" s="73"/>
      <c r="AC12" s="73"/>
      <c r="AD12" s="73"/>
      <c r="AE12" s="73"/>
      <c r="AF12" s="73"/>
      <c r="AG12" s="73"/>
      <c r="AH12" s="73"/>
      <c r="AI12" s="73">
        <v>1.2</v>
      </c>
      <c r="AJ12" s="73"/>
      <c r="AK12" s="73"/>
      <c r="AL12" s="73"/>
      <c r="AM12" s="73"/>
      <c r="AN12" s="73"/>
      <c r="AO12" s="73"/>
      <c r="AP12" s="73"/>
      <c r="AQ12" s="73"/>
      <c r="AR12" s="73">
        <v>4.7988</v>
      </c>
      <c r="AS12" s="73">
        <v>6.5521</v>
      </c>
      <c r="AT12" s="73"/>
      <c r="AU12" s="73"/>
      <c r="AV12" s="73"/>
      <c r="AW12" s="73">
        <f t="shared" ref="AW12:AW17" si="21">SUM(AX12:BI12)</f>
        <v>0</v>
      </c>
      <c r="AX12" s="73"/>
      <c r="AY12" s="73"/>
      <c r="AZ12" s="73"/>
      <c r="BA12" s="73"/>
      <c r="BB12" s="73"/>
      <c r="BC12" s="73"/>
      <c r="BD12" s="73"/>
      <c r="BE12" s="73"/>
      <c r="BF12" s="73"/>
      <c r="BG12" s="73"/>
      <c r="BH12" s="73"/>
      <c r="BI12" s="73"/>
    </row>
    <row r="13" ht="17.1" customHeight="1" spans="1:61">
      <c r="A13" s="72" t="s">
        <v>380</v>
      </c>
      <c r="B13" s="72" t="s">
        <v>381</v>
      </c>
      <c r="C13" s="70">
        <f t="shared" ref="C13:BI13" si="22">C14</f>
        <v>28.7933</v>
      </c>
      <c r="D13" s="70">
        <f t="shared" si="22"/>
        <v>28.7933</v>
      </c>
      <c r="E13" s="70">
        <f t="shared" si="22"/>
        <v>0</v>
      </c>
      <c r="F13" s="70">
        <f t="shared" si="22"/>
        <v>0</v>
      </c>
      <c r="G13" s="70">
        <f t="shared" si="22"/>
        <v>0</v>
      </c>
      <c r="H13" s="70">
        <f t="shared" si="22"/>
        <v>0</v>
      </c>
      <c r="I13" s="70">
        <f t="shared" si="22"/>
        <v>0</v>
      </c>
      <c r="J13" s="70">
        <f t="shared" si="22"/>
        <v>0</v>
      </c>
      <c r="K13" s="70">
        <f t="shared" si="22"/>
        <v>0</v>
      </c>
      <c r="L13" s="70">
        <f t="shared" si="22"/>
        <v>0</v>
      </c>
      <c r="M13" s="70">
        <f t="shared" si="22"/>
        <v>0</v>
      </c>
      <c r="N13" s="70">
        <f t="shared" si="22"/>
        <v>0</v>
      </c>
      <c r="O13" s="70">
        <f t="shared" si="22"/>
        <v>0</v>
      </c>
      <c r="P13" s="70">
        <f t="shared" si="22"/>
        <v>0</v>
      </c>
      <c r="Q13" s="70">
        <f t="shared" si="22"/>
        <v>0</v>
      </c>
      <c r="R13" s="70">
        <f t="shared" si="22"/>
        <v>28.7933</v>
      </c>
      <c r="S13" s="70">
        <f t="shared" si="22"/>
        <v>0</v>
      </c>
      <c r="T13" s="70">
        <f t="shared" si="22"/>
        <v>0</v>
      </c>
      <c r="U13" s="70">
        <f t="shared" si="22"/>
        <v>0</v>
      </c>
      <c r="V13" s="70">
        <f t="shared" si="22"/>
        <v>0</v>
      </c>
      <c r="W13" s="70">
        <f t="shared" si="22"/>
        <v>0</v>
      </c>
      <c r="X13" s="70">
        <f t="shared" si="22"/>
        <v>0</v>
      </c>
      <c r="Y13" s="70">
        <f t="shared" si="22"/>
        <v>0</v>
      </c>
      <c r="Z13" s="70">
        <f t="shared" si="22"/>
        <v>0</v>
      </c>
      <c r="AA13" s="70">
        <f t="shared" si="22"/>
        <v>0</v>
      </c>
      <c r="AB13" s="70">
        <f t="shared" si="22"/>
        <v>0</v>
      </c>
      <c r="AC13" s="70">
        <f t="shared" si="22"/>
        <v>0</v>
      </c>
      <c r="AD13" s="70">
        <f t="shared" si="22"/>
        <v>0</v>
      </c>
      <c r="AE13" s="70">
        <f t="shared" si="22"/>
        <v>0</v>
      </c>
      <c r="AF13" s="70">
        <f t="shared" si="22"/>
        <v>0</v>
      </c>
      <c r="AG13" s="70">
        <f t="shared" si="22"/>
        <v>0</v>
      </c>
      <c r="AH13" s="70">
        <f t="shared" si="22"/>
        <v>0</v>
      </c>
      <c r="AI13" s="70">
        <f t="shared" si="22"/>
        <v>0</v>
      </c>
      <c r="AJ13" s="70">
        <f t="shared" si="22"/>
        <v>0</v>
      </c>
      <c r="AK13" s="70">
        <f t="shared" si="22"/>
        <v>0</v>
      </c>
      <c r="AL13" s="70">
        <f t="shared" si="22"/>
        <v>0</v>
      </c>
      <c r="AM13" s="70">
        <f t="shared" si="22"/>
        <v>0</v>
      </c>
      <c r="AN13" s="70">
        <f t="shared" si="22"/>
        <v>0</v>
      </c>
      <c r="AO13" s="70">
        <f t="shared" si="22"/>
        <v>0</v>
      </c>
      <c r="AP13" s="70">
        <f t="shared" si="22"/>
        <v>0</v>
      </c>
      <c r="AQ13" s="70">
        <f t="shared" si="22"/>
        <v>0</v>
      </c>
      <c r="AR13" s="70">
        <f t="shared" si="22"/>
        <v>0</v>
      </c>
      <c r="AS13" s="70">
        <f t="shared" si="22"/>
        <v>0</v>
      </c>
      <c r="AT13" s="70">
        <f t="shared" si="22"/>
        <v>0</v>
      </c>
      <c r="AU13" s="70">
        <f t="shared" si="22"/>
        <v>0</v>
      </c>
      <c r="AV13" s="70">
        <f t="shared" si="22"/>
        <v>0</v>
      </c>
      <c r="AW13" s="70">
        <f t="shared" si="22"/>
        <v>0</v>
      </c>
      <c r="AX13" s="70">
        <f t="shared" si="22"/>
        <v>0</v>
      </c>
      <c r="AY13" s="70">
        <f t="shared" si="22"/>
        <v>0</v>
      </c>
      <c r="AZ13" s="70">
        <f t="shared" si="22"/>
        <v>0</v>
      </c>
      <c r="BA13" s="70">
        <f t="shared" si="22"/>
        <v>0</v>
      </c>
      <c r="BB13" s="70">
        <f t="shared" si="22"/>
        <v>0</v>
      </c>
      <c r="BC13" s="70">
        <f t="shared" si="22"/>
        <v>0</v>
      </c>
      <c r="BD13" s="70">
        <f t="shared" si="22"/>
        <v>0</v>
      </c>
      <c r="BE13" s="70">
        <f t="shared" si="22"/>
        <v>0</v>
      </c>
      <c r="BF13" s="70">
        <f t="shared" si="22"/>
        <v>0</v>
      </c>
      <c r="BG13" s="70">
        <f t="shared" si="22"/>
        <v>0</v>
      </c>
      <c r="BH13" s="70">
        <f t="shared" si="22"/>
        <v>0</v>
      </c>
      <c r="BI13" s="70">
        <f t="shared" si="22"/>
        <v>0</v>
      </c>
    </row>
    <row r="14" ht="17.1" customHeight="1" spans="1:61">
      <c r="A14" s="72" t="s">
        <v>194</v>
      </c>
      <c r="B14" s="72" t="s">
        <v>195</v>
      </c>
      <c r="C14" s="73">
        <f t="shared" si="15"/>
        <v>28.7933</v>
      </c>
      <c r="D14" s="73">
        <f t="shared" si="16"/>
        <v>28.7933</v>
      </c>
      <c r="E14" s="73">
        <f t="shared" si="17"/>
        <v>0</v>
      </c>
      <c r="F14" s="73"/>
      <c r="G14" s="73"/>
      <c r="H14" s="73"/>
      <c r="I14" s="73"/>
      <c r="J14" s="73"/>
      <c r="K14" s="73">
        <f t="shared" si="18"/>
        <v>0</v>
      </c>
      <c r="L14" s="73"/>
      <c r="M14" s="73"/>
      <c r="N14" s="73"/>
      <c r="O14" s="73"/>
      <c r="P14" s="73"/>
      <c r="Q14" s="73"/>
      <c r="R14" s="73">
        <v>28.7933</v>
      </c>
      <c r="S14" s="73"/>
      <c r="T14" s="73">
        <f t="shared" si="19"/>
        <v>0</v>
      </c>
      <c r="U14" s="73">
        <f t="shared" si="20"/>
        <v>0</v>
      </c>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f t="shared" si="21"/>
        <v>0</v>
      </c>
      <c r="AX14" s="73"/>
      <c r="AY14" s="73"/>
      <c r="AZ14" s="73"/>
      <c r="BA14" s="73"/>
      <c r="BB14" s="73"/>
      <c r="BC14" s="73"/>
      <c r="BD14" s="73"/>
      <c r="BE14" s="73"/>
      <c r="BF14" s="73"/>
      <c r="BG14" s="73"/>
      <c r="BH14" s="73"/>
      <c r="BI14" s="73"/>
    </row>
    <row r="15" ht="17.1" customHeight="1" spans="1:61">
      <c r="A15" s="71" t="s">
        <v>167</v>
      </c>
      <c r="B15" s="71" t="s">
        <v>240</v>
      </c>
      <c r="C15" s="70">
        <f>C16</f>
        <v>23.99448</v>
      </c>
      <c r="D15" s="70">
        <f>D16</f>
        <v>23.99448</v>
      </c>
      <c r="E15" s="70"/>
      <c r="F15" s="70"/>
      <c r="G15" s="70"/>
      <c r="H15" s="70"/>
      <c r="I15" s="70"/>
      <c r="J15" s="70"/>
      <c r="K15" s="70">
        <f>K16</f>
        <v>23.99448</v>
      </c>
      <c r="L15" s="70">
        <f>L16</f>
        <v>0</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v>0</v>
      </c>
      <c r="BD15" s="70">
        <v>0</v>
      </c>
      <c r="BE15" s="70">
        <v>0</v>
      </c>
      <c r="BF15" s="70">
        <v>0</v>
      </c>
      <c r="BG15" s="70">
        <v>0</v>
      </c>
      <c r="BH15" s="70">
        <v>0</v>
      </c>
      <c r="BI15" s="70"/>
    </row>
    <row r="16" ht="17.1" customHeight="1" spans="1:61">
      <c r="A16" s="72" t="s">
        <v>382</v>
      </c>
      <c r="B16" s="72" t="s">
        <v>383</v>
      </c>
      <c r="C16" s="70">
        <f t="shared" ref="C16:BI16" si="23">C17</f>
        <v>23.99448</v>
      </c>
      <c r="D16" s="70">
        <f t="shared" si="23"/>
        <v>23.99448</v>
      </c>
      <c r="E16" s="70">
        <f t="shared" si="23"/>
        <v>0</v>
      </c>
      <c r="F16" s="70">
        <f t="shared" si="23"/>
        <v>0</v>
      </c>
      <c r="G16" s="70">
        <f t="shared" si="23"/>
        <v>0</v>
      </c>
      <c r="H16" s="70">
        <f t="shared" si="23"/>
        <v>0</v>
      </c>
      <c r="I16" s="70">
        <f t="shared" si="23"/>
        <v>0</v>
      </c>
      <c r="J16" s="70">
        <f t="shared" si="23"/>
        <v>0</v>
      </c>
      <c r="K16" s="70">
        <f t="shared" si="23"/>
        <v>23.99448</v>
      </c>
      <c r="L16" s="70">
        <f t="shared" si="23"/>
        <v>0</v>
      </c>
      <c r="M16" s="70">
        <f t="shared" si="23"/>
        <v>0</v>
      </c>
      <c r="N16" s="70">
        <f t="shared" si="23"/>
        <v>23.99448</v>
      </c>
      <c r="O16" s="70">
        <f t="shared" si="23"/>
        <v>0</v>
      </c>
      <c r="P16" s="70">
        <f t="shared" si="23"/>
        <v>0</v>
      </c>
      <c r="Q16" s="70">
        <f t="shared" si="23"/>
        <v>0</v>
      </c>
      <c r="R16" s="70">
        <f t="shared" si="23"/>
        <v>0</v>
      </c>
      <c r="S16" s="70">
        <f t="shared" si="23"/>
        <v>0</v>
      </c>
      <c r="T16" s="70">
        <f t="shared" si="23"/>
        <v>0</v>
      </c>
      <c r="U16" s="70">
        <f t="shared" si="23"/>
        <v>0</v>
      </c>
      <c r="V16" s="70">
        <f t="shared" si="23"/>
        <v>0</v>
      </c>
      <c r="W16" s="70">
        <f t="shared" si="23"/>
        <v>0</v>
      </c>
      <c r="X16" s="70">
        <f t="shared" si="23"/>
        <v>0</v>
      </c>
      <c r="Y16" s="70">
        <f t="shared" si="23"/>
        <v>0</v>
      </c>
      <c r="Z16" s="70">
        <f t="shared" si="23"/>
        <v>0</v>
      </c>
      <c r="AA16" s="70">
        <f t="shared" si="23"/>
        <v>0</v>
      </c>
      <c r="AB16" s="70">
        <f t="shared" si="23"/>
        <v>0</v>
      </c>
      <c r="AC16" s="70">
        <f t="shared" si="23"/>
        <v>0</v>
      </c>
      <c r="AD16" s="70">
        <f t="shared" si="23"/>
        <v>0</v>
      </c>
      <c r="AE16" s="70">
        <f t="shared" si="23"/>
        <v>0</v>
      </c>
      <c r="AF16" s="70">
        <f t="shared" si="23"/>
        <v>0</v>
      </c>
      <c r="AG16" s="70">
        <f t="shared" si="23"/>
        <v>0</v>
      </c>
      <c r="AH16" s="70">
        <f t="shared" si="23"/>
        <v>0</v>
      </c>
      <c r="AI16" s="70">
        <f t="shared" si="23"/>
        <v>0</v>
      </c>
      <c r="AJ16" s="70">
        <f t="shared" si="23"/>
        <v>0</v>
      </c>
      <c r="AK16" s="70">
        <f t="shared" si="23"/>
        <v>0</v>
      </c>
      <c r="AL16" s="70">
        <f t="shared" si="23"/>
        <v>0</v>
      </c>
      <c r="AM16" s="70">
        <f t="shared" si="23"/>
        <v>0</v>
      </c>
      <c r="AN16" s="70">
        <f t="shared" si="23"/>
        <v>0</v>
      </c>
      <c r="AO16" s="70">
        <f t="shared" si="23"/>
        <v>0</v>
      </c>
      <c r="AP16" s="70">
        <f t="shared" si="23"/>
        <v>0</v>
      </c>
      <c r="AQ16" s="70">
        <f t="shared" si="23"/>
        <v>0</v>
      </c>
      <c r="AR16" s="70">
        <f t="shared" si="23"/>
        <v>0</v>
      </c>
      <c r="AS16" s="70">
        <f t="shared" si="23"/>
        <v>0</v>
      </c>
      <c r="AT16" s="70">
        <f t="shared" si="23"/>
        <v>0</v>
      </c>
      <c r="AU16" s="70">
        <f t="shared" si="23"/>
        <v>0</v>
      </c>
      <c r="AV16" s="70">
        <f t="shared" si="23"/>
        <v>0</v>
      </c>
      <c r="AW16" s="70">
        <f t="shared" si="23"/>
        <v>0</v>
      </c>
      <c r="AX16" s="70">
        <f t="shared" si="23"/>
        <v>0</v>
      </c>
      <c r="AY16" s="70">
        <f t="shared" si="23"/>
        <v>0</v>
      </c>
      <c r="AZ16" s="70">
        <f t="shared" si="23"/>
        <v>0</v>
      </c>
      <c r="BA16" s="70">
        <f t="shared" si="23"/>
        <v>0</v>
      </c>
      <c r="BB16" s="70">
        <f t="shared" si="23"/>
        <v>0</v>
      </c>
      <c r="BC16" s="70">
        <f t="shared" si="23"/>
        <v>0</v>
      </c>
      <c r="BD16" s="70">
        <f t="shared" si="23"/>
        <v>0</v>
      </c>
      <c r="BE16" s="70">
        <f t="shared" si="23"/>
        <v>0</v>
      </c>
      <c r="BF16" s="70">
        <f t="shared" si="23"/>
        <v>0</v>
      </c>
      <c r="BG16" s="70">
        <f t="shared" si="23"/>
        <v>0</v>
      </c>
      <c r="BH16" s="70">
        <f t="shared" si="23"/>
        <v>0</v>
      </c>
      <c r="BI16" s="70">
        <f t="shared" si="23"/>
        <v>0</v>
      </c>
    </row>
    <row r="17" ht="17.1" customHeight="1" spans="1:61">
      <c r="A17" s="72" t="s">
        <v>169</v>
      </c>
      <c r="B17" s="72" t="s">
        <v>170</v>
      </c>
      <c r="C17" s="73">
        <f t="shared" si="15"/>
        <v>23.99448</v>
      </c>
      <c r="D17" s="73">
        <f t="shared" si="16"/>
        <v>23.99448</v>
      </c>
      <c r="E17" s="73">
        <f t="shared" si="17"/>
        <v>0</v>
      </c>
      <c r="F17" s="73"/>
      <c r="G17" s="73"/>
      <c r="H17" s="73"/>
      <c r="I17" s="73"/>
      <c r="J17" s="73"/>
      <c r="K17" s="73">
        <f t="shared" si="18"/>
        <v>23.99448</v>
      </c>
      <c r="L17" s="73"/>
      <c r="M17" s="73"/>
      <c r="N17" s="73">
        <v>23.99448</v>
      </c>
      <c r="O17" s="73"/>
      <c r="P17" s="73"/>
      <c r="Q17" s="73"/>
      <c r="R17" s="73"/>
      <c r="S17" s="73"/>
      <c r="T17" s="73">
        <f t="shared" si="19"/>
        <v>0</v>
      </c>
      <c r="U17" s="73">
        <f t="shared" si="20"/>
        <v>0</v>
      </c>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f t="shared" si="21"/>
        <v>0</v>
      </c>
      <c r="AX17" s="73"/>
      <c r="AY17" s="73"/>
      <c r="AZ17" s="73"/>
      <c r="BA17" s="73"/>
      <c r="BB17" s="73"/>
      <c r="BC17" s="73"/>
      <c r="BD17" s="73"/>
      <c r="BE17" s="73"/>
      <c r="BF17" s="73"/>
      <c r="BG17" s="73"/>
      <c r="BH17" s="73"/>
      <c r="BI17" s="73"/>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38" zoomScaleNormal="138" topLeftCell="A7" workbookViewId="0">
      <selection activeCell="M1" sqref="M1:N1"/>
    </sheetView>
  </sheetViews>
  <sheetFormatPr defaultColWidth="10" defaultRowHeight="13.5"/>
  <cols>
    <col min="1" max="1" width="4.375" style="52" customWidth="1"/>
    <col min="2" max="2" width="4.75" style="52" customWidth="1"/>
    <col min="3" max="3" width="5.375" style="52"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53"/>
      <c r="M1" s="40" t="s">
        <v>384</v>
      </c>
      <c r="N1" s="40"/>
    </row>
    <row r="2" ht="44.85" customHeight="1" spans="1:14">
      <c r="A2" s="34" t="s">
        <v>15</v>
      </c>
      <c r="B2" s="34"/>
      <c r="C2" s="34"/>
      <c r="D2" s="34"/>
      <c r="E2" s="34"/>
      <c r="F2" s="34"/>
      <c r="G2" s="34"/>
      <c r="H2" s="34"/>
      <c r="I2" s="34"/>
      <c r="J2" s="34"/>
      <c r="K2" s="34"/>
      <c r="L2" s="34"/>
      <c r="M2" s="34"/>
      <c r="N2" s="34"/>
    </row>
    <row r="3" ht="22.35" customHeight="1" spans="1:14">
      <c r="A3" s="22" t="str">
        <f>"部门"&amp;":"&amp;封面!E4&amp;封面!E5</f>
        <v>部门:405004益阳市赫山区妇幼保健院</v>
      </c>
      <c r="B3" s="22"/>
      <c r="C3" s="22"/>
      <c r="D3" s="22"/>
      <c r="E3" s="22"/>
      <c r="F3" s="22"/>
      <c r="G3" s="22"/>
      <c r="H3" s="22"/>
      <c r="I3" s="22"/>
      <c r="J3" s="22"/>
      <c r="K3" s="22"/>
      <c r="L3" s="22"/>
      <c r="M3" s="15" t="s">
        <v>31</v>
      </c>
      <c r="N3" s="15"/>
    </row>
    <row r="4" ht="42.2" customHeight="1" spans="1:14">
      <c r="A4" s="54" t="s">
        <v>156</v>
      </c>
      <c r="B4" s="54"/>
      <c r="C4" s="54"/>
      <c r="D4" s="24" t="s">
        <v>197</v>
      </c>
      <c r="E4" s="24" t="s">
        <v>198</v>
      </c>
      <c r="F4" s="24" t="s">
        <v>215</v>
      </c>
      <c r="G4" s="24" t="s">
        <v>200</v>
      </c>
      <c r="H4" s="24"/>
      <c r="I4" s="24"/>
      <c r="J4" s="24"/>
      <c r="K4" s="24"/>
      <c r="L4" s="24" t="s">
        <v>204</v>
      </c>
      <c r="M4" s="24"/>
      <c r="N4" s="24"/>
    </row>
    <row r="5" ht="39.6" customHeight="1" spans="1:14">
      <c r="A5" s="54" t="s">
        <v>164</v>
      </c>
      <c r="B5" s="54" t="s">
        <v>165</v>
      </c>
      <c r="C5" s="54" t="s">
        <v>166</v>
      </c>
      <c r="D5" s="24"/>
      <c r="E5" s="24"/>
      <c r="F5" s="24"/>
      <c r="G5" s="24" t="s">
        <v>135</v>
      </c>
      <c r="H5" s="24" t="s">
        <v>385</v>
      </c>
      <c r="I5" s="24" t="s">
        <v>386</v>
      </c>
      <c r="J5" s="24" t="s">
        <v>321</v>
      </c>
      <c r="K5" s="24" t="s">
        <v>322</v>
      </c>
      <c r="L5" s="24" t="s">
        <v>135</v>
      </c>
      <c r="M5" s="24" t="s">
        <v>216</v>
      </c>
      <c r="N5" s="24" t="s">
        <v>387</v>
      </c>
    </row>
    <row r="6" s="18" customFormat="1" ht="22.9" customHeight="1" spans="1:14">
      <c r="A6" s="60"/>
      <c r="B6" s="60"/>
      <c r="C6" s="60"/>
      <c r="D6" s="49"/>
      <c r="E6" s="49" t="s">
        <v>135</v>
      </c>
      <c r="F6" s="58">
        <f>'1收支总表'!H6</f>
        <v>331.12408</v>
      </c>
      <c r="G6" s="58">
        <f>F6</f>
        <v>331.12408</v>
      </c>
      <c r="H6" s="58">
        <f>H7</f>
        <v>239.95</v>
      </c>
      <c r="I6" s="58">
        <f>I7</f>
        <v>62.38558</v>
      </c>
      <c r="J6" s="58">
        <f>J8</f>
        <v>28.7933</v>
      </c>
      <c r="K6" s="58"/>
      <c r="L6" s="58"/>
      <c r="M6" s="58"/>
      <c r="N6" s="58"/>
    </row>
    <row r="7" s="18" customFormat="1" ht="22.9" customHeight="1" spans="1:14">
      <c r="A7" s="60"/>
      <c r="B7" s="60"/>
      <c r="C7" s="60"/>
      <c r="D7" s="61" t="s">
        <v>153</v>
      </c>
      <c r="E7" s="61" t="s">
        <v>154</v>
      </c>
      <c r="F7" s="58">
        <f>F6</f>
        <v>331.12408</v>
      </c>
      <c r="G7" s="58">
        <f>G6</f>
        <v>331.12408</v>
      </c>
      <c r="H7" s="58">
        <f>H8</f>
        <v>239.95</v>
      </c>
      <c r="I7" s="58">
        <f>I8</f>
        <v>62.38558</v>
      </c>
      <c r="J7" s="58">
        <f>J8</f>
        <v>28.7933</v>
      </c>
      <c r="K7" s="58"/>
      <c r="L7" s="58"/>
      <c r="M7" s="58"/>
      <c r="N7" s="58"/>
    </row>
    <row r="8" s="18" customFormat="1" ht="22.9" customHeight="1" spans="1:14">
      <c r="A8" s="60"/>
      <c r="B8" s="60"/>
      <c r="C8" s="60"/>
      <c r="D8" s="61">
        <f>封面!E4</f>
        <v>405004</v>
      </c>
      <c r="E8" s="61" t="str">
        <f>封面!E5</f>
        <v>益阳市赫山区妇幼保健院</v>
      </c>
      <c r="F8" s="58">
        <f>F7</f>
        <v>331.12408</v>
      </c>
      <c r="G8" s="58">
        <f>G7</f>
        <v>331.12408</v>
      </c>
      <c r="H8" s="58">
        <v>239.95</v>
      </c>
      <c r="I8" s="58">
        <f>I11+I16</f>
        <v>62.38558</v>
      </c>
      <c r="J8" s="58">
        <f>J14</f>
        <v>28.7933</v>
      </c>
      <c r="K8" s="58"/>
      <c r="L8" s="58"/>
      <c r="M8" s="58"/>
      <c r="N8" s="58"/>
    </row>
    <row r="9" s="18" customFormat="1" ht="22.9" customHeight="1" spans="1:14">
      <c r="A9" s="60" t="s">
        <v>167</v>
      </c>
      <c r="B9" s="60"/>
      <c r="C9" s="60"/>
      <c r="D9" s="61"/>
      <c r="E9" s="61" t="s">
        <v>240</v>
      </c>
      <c r="F9" s="58">
        <v>38.39</v>
      </c>
      <c r="G9" s="58">
        <v>38.39</v>
      </c>
      <c r="H9" s="58"/>
      <c r="I9" s="58">
        <v>38.39</v>
      </c>
      <c r="J9" s="58"/>
      <c r="K9" s="58"/>
      <c r="L9" s="58"/>
      <c r="M9" s="58"/>
      <c r="N9" s="58"/>
    </row>
    <row r="10" s="18" customFormat="1" ht="22.9" customHeight="1" spans="1:14">
      <c r="A10" s="65" t="s">
        <v>167</v>
      </c>
      <c r="B10" s="65" t="s">
        <v>168</v>
      </c>
      <c r="C10" s="60"/>
      <c r="D10" s="61"/>
      <c r="E10" s="61" t="s">
        <v>242</v>
      </c>
      <c r="F10" s="58">
        <v>38.39</v>
      </c>
      <c r="G10" s="58">
        <v>38.39</v>
      </c>
      <c r="H10" s="58"/>
      <c r="I10" s="58">
        <v>38.39</v>
      </c>
      <c r="J10" s="58"/>
      <c r="K10" s="58"/>
      <c r="L10" s="58"/>
      <c r="M10" s="58"/>
      <c r="N10" s="58"/>
    </row>
    <row r="11" s="18" customFormat="1" ht="22.9" customHeight="1" spans="1:14">
      <c r="A11" s="62" t="s">
        <v>167</v>
      </c>
      <c r="B11" s="62" t="s">
        <v>168</v>
      </c>
      <c r="C11" s="62" t="s">
        <v>168</v>
      </c>
      <c r="D11" s="63">
        <v>405004</v>
      </c>
      <c r="E11" s="57" t="s">
        <v>170</v>
      </c>
      <c r="F11" s="64">
        <f>G11</f>
        <v>38.3911</v>
      </c>
      <c r="G11" s="64">
        <f>H11+I11+J11+K11</f>
        <v>38.3911</v>
      </c>
      <c r="H11" s="59"/>
      <c r="I11" s="59">
        <f>VLOOKUP(封面!$E$5,[1]一般预算拨款!$A$7:$I$32,8,0)</f>
        <v>38.3911</v>
      </c>
      <c r="J11" s="59"/>
      <c r="K11" s="59"/>
      <c r="L11" s="64"/>
      <c r="M11" s="59"/>
      <c r="N11" s="59"/>
    </row>
    <row r="12" s="18" customFormat="1" ht="22.9" customHeight="1" spans="1:14">
      <c r="A12" s="55" t="s">
        <v>171</v>
      </c>
      <c r="B12" s="62"/>
      <c r="C12" s="62"/>
      <c r="D12" s="63"/>
      <c r="E12" s="57" t="s">
        <v>245</v>
      </c>
      <c r="F12" s="64">
        <f>F13+F15</f>
        <v>292.73448</v>
      </c>
      <c r="G12" s="64">
        <f t="shared" ref="G12:J12" si="0">G13+G15</f>
        <v>292.73448</v>
      </c>
      <c r="H12" s="64">
        <f t="shared" si="0"/>
        <v>239.95</v>
      </c>
      <c r="I12" s="64">
        <f t="shared" si="0"/>
        <v>23.99448</v>
      </c>
      <c r="J12" s="64">
        <f t="shared" si="0"/>
        <v>28.79</v>
      </c>
      <c r="K12" s="64"/>
      <c r="L12" s="64"/>
      <c r="M12" s="64"/>
      <c r="N12" s="64"/>
    </row>
    <row r="13" s="18" customFormat="1" ht="22.9" customHeight="1" spans="1:14">
      <c r="A13" s="62" t="s">
        <v>171</v>
      </c>
      <c r="B13" s="62" t="s">
        <v>172</v>
      </c>
      <c r="C13" s="62"/>
      <c r="D13" s="63"/>
      <c r="E13" s="57" t="s">
        <v>247</v>
      </c>
      <c r="F13" s="64">
        <v>268.74</v>
      </c>
      <c r="G13" s="64">
        <v>268.74</v>
      </c>
      <c r="H13" s="59">
        <v>239.95</v>
      </c>
      <c r="I13" s="59"/>
      <c r="J13" s="59">
        <v>28.79</v>
      </c>
      <c r="K13" s="59"/>
      <c r="L13" s="64"/>
      <c r="M13" s="59"/>
      <c r="N13" s="59"/>
    </row>
    <row r="14" s="18" customFormat="1" ht="22.9" customHeight="1" spans="1:14">
      <c r="A14" s="62" t="s">
        <v>171</v>
      </c>
      <c r="B14" s="62" t="s">
        <v>172</v>
      </c>
      <c r="C14" s="62" t="s">
        <v>172</v>
      </c>
      <c r="D14" s="63">
        <v>405004</v>
      </c>
      <c r="E14" s="57" t="s">
        <v>174</v>
      </c>
      <c r="F14" s="64">
        <f>G14</f>
        <v>268.7433</v>
      </c>
      <c r="G14" s="64">
        <f t="shared" ref="G14:G16" si="1">H14+I14+J14+K14</f>
        <v>268.7433</v>
      </c>
      <c r="H14" s="59">
        <v>239.95</v>
      </c>
      <c r="I14" s="59"/>
      <c r="J14" s="59">
        <f>VLOOKUP(封面!$E$5,[1]一般预算拨款!$A$7:$I$32,9,0)</f>
        <v>28.7933</v>
      </c>
      <c r="K14" s="59"/>
      <c r="L14" s="64"/>
      <c r="M14" s="59"/>
      <c r="N14" s="59"/>
    </row>
    <row r="15" s="18" customFormat="1" ht="22.9" customHeight="1" spans="1:14">
      <c r="A15" s="62" t="s">
        <v>171</v>
      </c>
      <c r="B15" s="62" t="s">
        <v>193</v>
      </c>
      <c r="C15" s="62"/>
      <c r="D15" s="63"/>
      <c r="E15" s="57" t="s">
        <v>251</v>
      </c>
      <c r="F15" s="64">
        <f t="shared" ref="F15" si="2">G15</f>
        <v>23.99448</v>
      </c>
      <c r="G15" s="64">
        <f t="shared" ref="G15" si="3">H15+I15+J15+K15</f>
        <v>23.99448</v>
      </c>
      <c r="H15" s="59"/>
      <c r="I15" s="59">
        <f>VLOOKUP(封面!$E$5,[1]一般预算拨款!$A$7:$I$32,7,0)</f>
        <v>23.99448</v>
      </c>
      <c r="J15" s="59"/>
      <c r="K15" s="59"/>
      <c r="L15" s="64"/>
      <c r="M15" s="59"/>
      <c r="N15" s="59"/>
    </row>
    <row r="16" s="18" customFormat="1" ht="22.9" customHeight="1" spans="1:14">
      <c r="A16" s="62" t="s">
        <v>171</v>
      </c>
      <c r="B16" s="62" t="s">
        <v>193</v>
      </c>
      <c r="C16" s="62" t="s">
        <v>172</v>
      </c>
      <c r="D16" s="63">
        <v>405004</v>
      </c>
      <c r="E16" s="57" t="s">
        <v>195</v>
      </c>
      <c r="F16" s="64">
        <f t="shared" ref="F16" si="4">G16</f>
        <v>23.99448</v>
      </c>
      <c r="G16" s="64">
        <f t="shared" si="1"/>
        <v>23.99448</v>
      </c>
      <c r="H16" s="59"/>
      <c r="I16" s="59">
        <f>VLOOKUP(封面!$E$5,[1]一般预算拨款!$A$7:$I$32,7,0)</f>
        <v>23.99448</v>
      </c>
      <c r="J16" s="59"/>
      <c r="K16" s="59"/>
      <c r="L16" s="64"/>
      <c r="M16" s="59"/>
      <c r="N16" s="59"/>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zoomScale="141" zoomScaleNormal="141" workbookViewId="0">
      <selection activeCell="U1" sqref="U1:V1"/>
    </sheetView>
  </sheetViews>
  <sheetFormatPr defaultColWidth="10" defaultRowHeight="13.5"/>
  <cols>
    <col min="1" max="1" width="5" style="52" customWidth="1"/>
    <col min="2" max="2" width="5.125" style="52" customWidth="1"/>
    <col min="3" max="3" width="5.75" style="52" customWidth="1"/>
    <col min="4" max="4" width="8" customWidth="1"/>
    <col min="5" max="5" width="20.125" customWidth="1"/>
    <col min="6" max="6" width="14" customWidth="1"/>
    <col min="7" max="22" width="7.75" customWidth="1"/>
    <col min="23" max="24" width="9.75" customWidth="1"/>
  </cols>
  <sheetData>
    <row r="1" ht="16.35" customHeight="1" spans="1:22">
      <c r="A1" s="53"/>
      <c r="U1" s="40" t="s">
        <v>388</v>
      </c>
      <c r="V1" s="40"/>
    </row>
    <row r="2" ht="50.1" customHeight="1" spans="1:22">
      <c r="A2" s="20" t="s">
        <v>16</v>
      </c>
      <c r="B2" s="20"/>
      <c r="C2" s="20"/>
      <c r="D2" s="20"/>
      <c r="E2" s="20"/>
      <c r="F2" s="20"/>
      <c r="G2" s="20"/>
      <c r="H2" s="20"/>
      <c r="I2" s="20"/>
      <c r="J2" s="20"/>
      <c r="K2" s="20"/>
      <c r="L2" s="20"/>
      <c r="M2" s="20"/>
      <c r="N2" s="20"/>
      <c r="O2" s="20"/>
      <c r="P2" s="20"/>
      <c r="Q2" s="20"/>
      <c r="R2" s="20"/>
      <c r="S2" s="20"/>
      <c r="T2" s="20"/>
      <c r="U2" s="20"/>
      <c r="V2" s="20"/>
    </row>
    <row r="3" ht="24.2" customHeight="1" spans="1:22">
      <c r="A3" s="22" t="str">
        <f>"部门"&amp;":"&amp;封面!E4&amp;封面!E5</f>
        <v>部门:405004益阳市赫山区妇幼保健院</v>
      </c>
      <c r="B3" s="22"/>
      <c r="C3" s="22"/>
      <c r="D3" s="22"/>
      <c r="E3" s="22"/>
      <c r="F3" s="22"/>
      <c r="G3" s="22"/>
      <c r="H3" s="22"/>
      <c r="I3" s="22"/>
      <c r="J3" s="22"/>
      <c r="K3" s="22"/>
      <c r="L3" s="22"/>
      <c r="M3" s="22"/>
      <c r="N3" s="22"/>
      <c r="O3" s="22"/>
      <c r="P3" s="22"/>
      <c r="Q3" s="22"/>
      <c r="R3" s="22"/>
      <c r="S3" s="22"/>
      <c r="T3" s="22"/>
      <c r="U3" s="15" t="s">
        <v>31</v>
      </c>
      <c r="V3" s="15"/>
    </row>
    <row r="4" ht="26.65" customHeight="1" spans="1:22">
      <c r="A4" s="54" t="s">
        <v>156</v>
      </c>
      <c r="B4" s="54"/>
      <c r="C4" s="54"/>
      <c r="D4" s="24" t="s">
        <v>197</v>
      </c>
      <c r="E4" s="24" t="s">
        <v>198</v>
      </c>
      <c r="F4" s="24" t="s">
        <v>215</v>
      </c>
      <c r="G4" s="24" t="s">
        <v>389</v>
      </c>
      <c r="H4" s="24"/>
      <c r="I4" s="24"/>
      <c r="J4" s="24"/>
      <c r="K4" s="24"/>
      <c r="L4" s="24" t="s">
        <v>390</v>
      </c>
      <c r="M4" s="24"/>
      <c r="N4" s="24"/>
      <c r="O4" s="24"/>
      <c r="P4" s="24"/>
      <c r="Q4" s="24"/>
      <c r="R4" s="24" t="s">
        <v>321</v>
      </c>
      <c r="S4" s="24" t="s">
        <v>391</v>
      </c>
      <c r="T4" s="24"/>
      <c r="U4" s="24"/>
      <c r="V4" s="24"/>
    </row>
    <row r="5" ht="56.1" customHeight="1" spans="1:22">
      <c r="A5" s="54" t="s">
        <v>164</v>
      </c>
      <c r="B5" s="54" t="s">
        <v>165</v>
      </c>
      <c r="C5" s="54" t="s">
        <v>166</v>
      </c>
      <c r="D5" s="24"/>
      <c r="E5" s="24"/>
      <c r="F5" s="24"/>
      <c r="G5" s="24" t="s">
        <v>135</v>
      </c>
      <c r="H5" s="24" t="s">
        <v>344</v>
      </c>
      <c r="I5" s="24" t="s">
        <v>345</v>
      </c>
      <c r="J5" s="24" t="s">
        <v>347</v>
      </c>
      <c r="K5" s="24" t="s">
        <v>348</v>
      </c>
      <c r="L5" s="24" t="s">
        <v>135</v>
      </c>
      <c r="M5" s="24" t="s">
        <v>349</v>
      </c>
      <c r="N5" s="24" t="s">
        <v>350</v>
      </c>
      <c r="O5" s="24" t="s">
        <v>351</v>
      </c>
      <c r="P5" s="24" t="s">
        <v>352</v>
      </c>
      <c r="Q5" s="24" t="s">
        <v>354</v>
      </c>
      <c r="R5" s="24"/>
      <c r="S5" s="24" t="s">
        <v>135</v>
      </c>
      <c r="T5" s="24" t="s">
        <v>346</v>
      </c>
      <c r="U5" s="24" t="s">
        <v>353</v>
      </c>
      <c r="V5" s="24" t="s">
        <v>322</v>
      </c>
    </row>
    <row r="6" s="18" customFormat="1" ht="22.9" customHeight="1" spans="1:22">
      <c r="A6" s="60"/>
      <c r="B6" s="60"/>
      <c r="C6" s="60"/>
      <c r="D6" s="49"/>
      <c r="E6" s="49" t="s">
        <v>135</v>
      </c>
      <c r="F6" s="50">
        <f>'1收支总表'!F7</f>
        <v>331.12408</v>
      </c>
      <c r="G6" s="50">
        <f>G7</f>
        <v>239.9452</v>
      </c>
      <c r="H6" s="50">
        <f t="shared" ref="H6:J7" si="0">H7</f>
        <v>239.9452</v>
      </c>
      <c r="I6" s="50">
        <f t="shared" si="0"/>
        <v>0</v>
      </c>
      <c r="J6" s="50">
        <f t="shared" si="0"/>
        <v>0</v>
      </c>
      <c r="K6" s="50"/>
      <c r="L6" s="50">
        <f>M6+O6</f>
        <v>62.38558</v>
      </c>
      <c r="M6" s="50">
        <f>M7</f>
        <v>38.3911</v>
      </c>
      <c r="N6" s="50"/>
      <c r="O6" s="50">
        <f>O7</f>
        <v>23.99448</v>
      </c>
      <c r="P6" s="50"/>
      <c r="Q6" s="50"/>
      <c r="R6" s="50">
        <f>R7</f>
        <v>28.7933</v>
      </c>
      <c r="S6" s="50"/>
      <c r="T6" s="50"/>
      <c r="U6" s="50"/>
      <c r="V6" s="50"/>
    </row>
    <row r="7" s="18" customFormat="1" ht="22.9" customHeight="1" spans="1:22">
      <c r="A7" s="60"/>
      <c r="B7" s="60"/>
      <c r="C7" s="60"/>
      <c r="D7" s="61" t="s">
        <v>153</v>
      </c>
      <c r="E7" s="61" t="s">
        <v>154</v>
      </c>
      <c r="F7" s="50">
        <f>F6</f>
        <v>331.12408</v>
      </c>
      <c r="G7" s="50">
        <f>G8</f>
        <v>239.9452</v>
      </c>
      <c r="H7" s="50">
        <f t="shared" si="0"/>
        <v>239.9452</v>
      </c>
      <c r="I7" s="50">
        <f t="shared" si="0"/>
        <v>0</v>
      </c>
      <c r="J7" s="50">
        <f t="shared" si="0"/>
        <v>0</v>
      </c>
      <c r="K7" s="50"/>
      <c r="L7" s="50">
        <f t="shared" ref="L7:L16" si="1">M7+O7</f>
        <v>62.38558</v>
      </c>
      <c r="M7" s="50">
        <f>M8</f>
        <v>38.3911</v>
      </c>
      <c r="N7" s="50"/>
      <c r="O7" s="50">
        <f>O8</f>
        <v>23.99448</v>
      </c>
      <c r="P7" s="50"/>
      <c r="Q7" s="50"/>
      <c r="R7" s="50">
        <f>R8</f>
        <v>28.7933</v>
      </c>
      <c r="S7" s="50"/>
      <c r="T7" s="50"/>
      <c r="U7" s="50"/>
      <c r="V7" s="50"/>
    </row>
    <row r="8" s="18" customFormat="1" ht="22.9" customHeight="1" spans="1:22">
      <c r="A8" s="60"/>
      <c r="B8" s="60"/>
      <c r="C8" s="60"/>
      <c r="D8" s="61">
        <f>封面!E4</f>
        <v>405004</v>
      </c>
      <c r="E8" s="61" t="str">
        <f>封面!E5</f>
        <v>益阳市赫山区妇幼保健院</v>
      </c>
      <c r="F8" s="50">
        <f>F7</f>
        <v>331.12408</v>
      </c>
      <c r="G8" s="50">
        <f>G14</f>
        <v>239.9452</v>
      </c>
      <c r="H8" s="50">
        <f t="shared" ref="H8:J8" si="2">H14</f>
        <v>239.9452</v>
      </c>
      <c r="I8" s="50">
        <f t="shared" si="2"/>
        <v>0</v>
      </c>
      <c r="J8" s="50">
        <f t="shared" si="2"/>
        <v>0</v>
      </c>
      <c r="K8" s="50"/>
      <c r="L8" s="50">
        <f t="shared" si="1"/>
        <v>62.38558</v>
      </c>
      <c r="M8" s="50">
        <f>M11+M14+M16</f>
        <v>38.3911</v>
      </c>
      <c r="N8" s="50"/>
      <c r="O8" s="50">
        <f>O11+O14+O16</f>
        <v>23.99448</v>
      </c>
      <c r="P8" s="50"/>
      <c r="Q8" s="50"/>
      <c r="R8" s="50">
        <f>R11+R14+R16</f>
        <v>28.7933</v>
      </c>
      <c r="S8" s="50"/>
      <c r="T8" s="50"/>
      <c r="U8" s="50"/>
      <c r="V8" s="50"/>
    </row>
    <row r="9" s="18" customFormat="1" ht="22.9" customHeight="1" spans="1:22">
      <c r="A9" s="60">
        <v>208</v>
      </c>
      <c r="B9" s="60"/>
      <c r="C9" s="60"/>
      <c r="D9" s="61"/>
      <c r="E9" s="61" t="s">
        <v>240</v>
      </c>
      <c r="F9" s="64">
        <f>G9+L9+R9</f>
        <v>38.39</v>
      </c>
      <c r="G9" s="59"/>
      <c r="H9" s="59"/>
      <c r="I9" s="59"/>
      <c r="J9" s="59"/>
      <c r="K9" s="59"/>
      <c r="L9" s="50">
        <f t="shared" ref="L9" si="3">M9+O9</f>
        <v>38.39</v>
      </c>
      <c r="M9" s="59">
        <f>'10工资福利(政府预算)'!I9</f>
        <v>38.39</v>
      </c>
      <c r="N9" s="59"/>
      <c r="O9" s="59"/>
      <c r="P9" s="59"/>
      <c r="Q9" s="59"/>
      <c r="R9" s="59"/>
      <c r="S9" s="64"/>
      <c r="T9" s="50"/>
      <c r="U9" s="50"/>
      <c r="V9" s="50"/>
    </row>
    <row r="10" s="18" customFormat="1" ht="22.9" customHeight="1" spans="1:22">
      <c r="A10" s="60">
        <v>208</v>
      </c>
      <c r="B10" s="60" t="s">
        <v>168</v>
      </c>
      <c r="C10" s="60"/>
      <c r="D10" s="61"/>
      <c r="E10" s="61" t="s">
        <v>242</v>
      </c>
      <c r="F10" s="64">
        <f>G10+L10+R10</f>
        <v>38.39</v>
      </c>
      <c r="G10" s="59"/>
      <c r="H10" s="59"/>
      <c r="I10" s="59"/>
      <c r="J10" s="59"/>
      <c r="K10" s="59"/>
      <c r="L10" s="50">
        <f t="shared" ref="L10" si="4">M10+O10</f>
        <v>38.39</v>
      </c>
      <c r="M10" s="59">
        <f>'10工资福利(政府预算)'!I10</f>
        <v>38.39</v>
      </c>
      <c r="N10" s="59"/>
      <c r="O10" s="59"/>
      <c r="P10" s="59"/>
      <c r="Q10" s="59"/>
      <c r="R10" s="59"/>
      <c r="S10" s="64"/>
      <c r="T10" s="50"/>
      <c r="U10" s="50"/>
      <c r="V10" s="50"/>
    </row>
    <row r="11" s="18" customFormat="1" ht="22.9" customHeight="1" spans="1:22">
      <c r="A11" s="62" t="s">
        <v>167</v>
      </c>
      <c r="B11" s="62" t="s">
        <v>168</v>
      </c>
      <c r="C11" s="62" t="s">
        <v>168</v>
      </c>
      <c r="D11" s="63">
        <f>D8</f>
        <v>405004</v>
      </c>
      <c r="E11" s="57" t="s">
        <v>170</v>
      </c>
      <c r="F11" s="64">
        <f>G11+L11+R11</f>
        <v>38.3911</v>
      </c>
      <c r="G11" s="59"/>
      <c r="H11" s="59"/>
      <c r="I11" s="59"/>
      <c r="J11" s="59"/>
      <c r="K11" s="59"/>
      <c r="L11" s="50">
        <f t="shared" si="1"/>
        <v>38.3911</v>
      </c>
      <c r="M11" s="59">
        <f>'10工资福利(政府预算)'!I11</f>
        <v>38.3911</v>
      </c>
      <c r="N11" s="59"/>
      <c r="O11" s="59"/>
      <c r="P11" s="59"/>
      <c r="Q11" s="59"/>
      <c r="R11" s="59"/>
      <c r="S11" s="64"/>
      <c r="T11" s="59"/>
      <c r="U11" s="59"/>
      <c r="V11" s="59"/>
    </row>
    <row r="12" s="18" customFormat="1" ht="22.9" customHeight="1" spans="1:22">
      <c r="A12" s="62" t="s">
        <v>171</v>
      </c>
      <c r="B12" s="62"/>
      <c r="C12" s="62"/>
      <c r="D12" s="63"/>
      <c r="E12" s="57" t="s">
        <v>245</v>
      </c>
      <c r="F12" s="64">
        <f>F13+F15</f>
        <v>292.72968</v>
      </c>
      <c r="G12" s="50">
        <f t="shared" ref="G12" si="5">H12+I12+J12+K12</f>
        <v>239.9452</v>
      </c>
      <c r="H12" s="59">
        <f>VLOOKUP(封面!$E$5,[1]一般预算拨款!$A$7:$I$32,3,0)</f>
        <v>239.9452</v>
      </c>
      <c r="I12" s="59">
        <f>VLOOKUP(封面!$E$5,[1]一般预算拨款!$A$7:$I$32,4,0)</f>
        <v>0</v>
      </c>
      <c r="J12" s="59">
        <f>VLOOKUP(封面!$E$5,[1]一般预算拨款!$A$7:$I$32,6,0)</f>
        <v>0</v>
      </c>
      <c r="K12" s="59"/>
      <c r="L12" s="64"/>
      <c r="M12" s="59"/>
      <c r="N12" s="59"/>
      <c r="O12" s="59"/>
      <c r="P12" s="59"/>
      <c r="Q12" s="59"/>
      <c r="R12" s="59">
        <f>'10工资福利(政府预算)'!J12</f>
        <v>28.79</v>
      </c>
      <c r="S12" s="64"/>
      <c r="T12" s="59"/>
      <c r="U12" s="59"/>
      <c r="V12" s="59"/>
    </row>
    <row r="13" s="18" customFormat="1" ht="22.9" customHeight="1" spans="1:22">
      <c r="A13" s="62" t="s">
        <v>171</v>
      </c>
      <c r="B13" s="62" t="s">
        <v>172</v>
      </c>
      <c r="C13" s="62"/>
      <c r="D13" s="63"/>
      <c r="E13" s="57" t="s">
        <v>247</v>
      </c>
      <c r="F13" s="64">
        <f t="shared" ref="F13" si="6">G13+L13+R13</f>
        <v>268.7352</v>
      </c>
      <c r="G13" s="50">
        <f t="shared" ref="G13" si="7">H13+I13+J13+K13</f>
        <v>239.9452</v>
      </c>
      <c r="H13" s="59">
        <f>VLOOKUP(封面!$E$5,[1]一般预算拨款!$A$7:$I$32,3,0)</f>
        <v>239.9452</v>
      </c>
      <c r="I13" s="59">
        <f>VLOOKUP(封面!$E$5,[1]一般预算拨款!$A$7:$I$32,4,0)</f>
        <v>0</v>
      </c>
      <c r="J13" s="59">
        <f>VLOOKUP(封面!$E$5,[1]一般预算拨款!$A$7:$I$32,6,0)</f>
        <v>0</v>
      </c>
      <c r="K13" s="59"/>
      <c r="L13" s="64"/>
      <c r="M13" s="59"/>
      <c r="N13" s="59"/>
      <c r="O13" s="59"/>
      <c r="P13" s="59"/>
      <c r="Q13" s="59"/>
      <c r="R13" s="59">
        <f>'10工资福利(政府预算)'!J13</f>
        <v>28.79</v>
      </c>
      <c r="S13" s="64"/>
      <c r="T13" s="59"/>
      <c r="U13" s="59"/>
      <c r="V13" s="59"/>
    </row>
    <row r="14" s="18" customFormat="1" ht="22.9" customHeight="1" spans="1:22">
      <c r="A14" s="62" t="s">
        <v>171</v>
      </c>
      <c r="B14" s="62" t="s">
        <v>172</v>
      </c>
      <c r="C14" s="62" t="s">
        <v>172</v>
      </c>
      <c r="D14" s="63">
        <f>D11</f>
        <v>405004</v>
      </c>
      <c r="E14" s="57" t="s">
        <v>174</v>
      </c>
      <c r="F14" s="64">
        <f t="shared" ref="F14:F16" si="8">G14+L14+R14</f>
        <v>268.7385</v>
      </c>
      <c r="G14" s="50">
        <f t="shared" ref="G14" si="9">H14+I14+J14+K14</f>
        <v>239.9452</v>
      </c>
      <c r="H14" s="59">
        <f>VLOOKUP(封面!$E$5,[1]一般预算拨款!$A$7:$I$32,3,0)</f>
        <v>239.9452</v>
      </c>
      <c r="I14" s="59">
        <f>VLOOKUP(封面!$E$5,[1]一般预算拨款!$A$7:$I$32,4,0)</f>
        <v>0</v>
      </c>
      <c r="J14" s="59">
        <f>VLOOKUP(封面!$E$5,[1]一般预算拨款!$A$7:$I$32,6,0)</f>
        <v>0</v>
      </c>
      <c r="K14" s="59"/>
      <c r="L14" s="64"/>
      <c r="M14" s="59"/>
      <c r="N14" s="59"/>
      <c r="O14" s="59"/>
      <c r="P14" s="59"/>
      <c r="Q14" s="59"/>
      <c r="R14" s="59">
        <f>'10工资福利(政府预算)'!J14</f>
        <v>28.7933</v>
      </c>
      <c r="S14" s="64"/>
      <c r="T14" s="59"/>
      <c r="U14" s="59"/>
      <c r="V14" s="59"/>
    </row>
    <row r="15" s="18" customFormat="1" ht="22.9" customHeight="1" spans="1:22">
      <c r="A15" s="62" t="s">
        <v>171</v>
      </c>
      <c r="B15" s="62" t="s">
        <v>193</v>
      </c>
      <c r="C15" s="62"/>
      <c r="D15" s="63"/>
      <c r="E15" s="57" t="s">
        <v>251</v>
      </c>
      <c r="F15" s="64">
        <f t="shared" ref="F15" si="10">G15+L15+R15</f>
        <v>23.99448</v>
      </c>
      <c r="G15" s="59"/>
      <c r="H15" s="59"/>
      <c r="I15" s="59"/>
      <c r="J15" s="59"/>
      <c r="K15" s="59"/>
      <c r="L15" s="50">
        <f t="shared" ref="L15" si="11">M15+O15</f>
        <v>23.99448</v>
      </c>
      <c r="M15" s="59"/>
      <c r="N15" s="59"/>
      <c r="O15" s="59">
        <f>'10工资福利(政府预算)'!I15</f>
        <v>23.99448</v>
      </c>
      <c r="P15" s="59"/>
      <c r="Q15" s="59"/>
      <c r="R15" s="59"/>
      <c r="S15" s="64"/>
      <c r="T15" s="59"/>
      <c r="U15" s="59"/>
      <c r="V15" s="59"/>
    </row>
    <row r="16" s="18" customFormat="1" ht="22.9" customHeight="1" spans="1:22">
      <c r="A16" s="62" t="s">
        <v>171</v>
      </c>
      <c r="B16" s="62" t="s">
        <v>193</v>
      </c>
      <c r="C16" s="62" t="s">
        <v>172</v>
      </c>
      <c r="D16" s="63">
        <f>D14</f>
        <v>405004</v>
      </c>
      <c r="E16" s="57" t="s">
        <v>195</v>
      </c>
      <c r="F16" s="64">
        <f t="shared" si="8"/>
        <v>23.99448</v>
      </c>
      <c r="G16" s="59"/>
      <c r="H16" s="59"/>
      <c r="I16" s="59"/>
      <c r="J16" s="59"/>
      <c r="K16" s="59"/>
      <c r="L16" s="50">
        <f t="shared" si="1"/>
        <v>23.99448</v>
      </c>
      <c r="M16" s="59"/>
      <c r="N16" s="59"/>
      <c r="O16" s="59">
        <f>'10工资福利(政府预算)'!I16</f>
        <v>23.99448</v>
      </c>
      <c r="P16" s="59"/>
      <c r="Q16" s="59"/>
      <c r="R16" s="59"/>
      <c r="S16" s="64"/>
      <c r="T16" s="59"/>
      <c r="U16" s="59"/>
      <c r="V16" s="5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zoomScale="90" zoomScaleNormal="90" workbookViewId="0">
      <selection activeCell="G15" sqref="G15"/>
    </sheetView>
  </sheetViews>
  <sheetFormatPr defaultColWidth="10" defaultRowHeight="13.5" outlineLevelRow="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3"/>
      <c r="K1" s="40" t="s">
        <v>392</v>
      </c>
    </row>
    <row r="2" ht="46.5" customHeight="1" spans="1:11">
      <c r="A2" s="34" t="s">
        <v>17</v>
      </c>
      <c r="B2" s="34"/>
      <c r="C2" s="34"/>
      <c r="D2" s="34"/>
      <c r="E2" s="34"/>
      <c r="F2" s="34"/>
      <c r="G2" s="34"/>
      <c r="H2" s="34"/>
      <c r="I2" s="34"/>
      <c r="J2" s="34"/>
      <c r="K2" s="34"/>
    </row>
    <row r="3" ht="18.2" customHeight="1" spans="1:11">
      <c r="A3" s="22" t="str">
        <f>"部门"&amp;":"&amp;封面!E4&amp;封面!E5</f>
        <v>部门:405004益阳市赫山区妇幼保健院</v>
      </c>
      <c r="B3" s="22"/>
      <c r="C3" s="22"/>
      <c r="D3" s="22"/>
      <c r="E3" s="22"/>
      <c r="F3" s="22"/>
      <c r="G3" s="22"/>
      <c r="H3" s="22"/>
      <c r="I3" s="22"/>
      <c r="J3" s="15" t="s">
        <v>31</v>
      </c>
      <c r="K3" s="15"/>
    </row>
    <row r="4" ht="23.25" customHeight="1" spans="1:11">
      <c r="A4" s="24" t="s">
        <v>156</v>
      </c>
      <c r="B4" s="24"/>
      <c r="C4" s="24"/>
      <c r="D4" s="24" t="s">
        <v>197</v>
      </c>
      <c r="E4" s="24" t="s">
        <v>198</v>
      </c>
      <c r="F4" s="24" t="s">
        <v>315</v>
      </c>
      <c r="G4" s="24" t="s">
        <v>393</v>
      </c>
      <c r="H4" s="24" t="s">
        <v>338</v>
      </c>
      <c r="I4" s="24" t="s">
        <v>340</v>
      </c>
      <c r="J4" s="24" t="s">
        <v>394</v>
      </c>
      <c r="K4" s="24" t="s">
        <v>342</v>
      </c>
    </row>
    <row r="5" ht="23.25" customHeight="1" spans="1:11">
      <c r="A5" s="24" t="s">
        <v>164</v>
      </c>
      <c r="B5" s="24" t="s">
        <v>165</v>
      </c>
      <c r="C5" s="24" t="s">
        <v>166</v>
      </c>
      <c r="D5" s="24"/>
      <c r="E5" s="24"/>
      <c r="F5" s="24"/>
      <c r="G5" s="24"/>
      <c r="H5" s="24"/>
      <c r="I5" s="24"/>
      <c r="J5" s="24"/>
      <c r="K5" s="24"/>
    </row>
    <row r="6" s="18" customFormat="1" ht="22.9" customHeight="1" spans="1:11">
      <c r="A6" s="49"/>
      <c r="B6" s="49"/>
      <c r="C6" s="49"/>
      <c r="D6" s="49"/>
      <c r="E6" s="49" t="s">
        <v>135</v>
      </c>
      <c r="F6" s="50">
        <v>0</v>
      </c>
      <c r="G6" s="50"/>
      <c r="H6" s="50"/>
      <c r="I6" s="50"/>
      <c r="J6" s="50"/>
      <c r="K6" s="5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zoomScale="143" zoomScaleNormal="143" workbookViewId="0">
      <selection activeCell="H14" sqref="H14"/>
    </sheetView>
  </sheetViews>
  <sheetFormatPr defaultColWidth="10" defaultRowHeight="13.5" outlineLevelRow="5"/>
  <cols>
    <col min="1" max="1" width="4.75" customWidth="1"/>
    <col min="2" max="2" width="5.375" customWidth="1"/>
    <col min="3" max="3" width="6" customWidth="1"/>
    <col min="4" max="4" width="9.75" customWidth="1"/>
    <col min="5" max="5" width="20.125" customWidth="1"/>
    <col min="6" max="17" width="7.75" customWidth="1"/>
    <col min="18" max="18" width="8.5" customWidth="1"/>
    <col min="19" max="20" width="9.75" customWidth="1"/>
  </cols>
  <sheetData>
    <row r="1" ht="16.35" customHeight="1" spans="1:18">
      <c r="A1" s="3"/>
      <c r="Q1" s="40" t="s">
        <v>395</v>
      </c>
      <c r="R1" s="40"/>
    </row>
    <row r="2" ht="40.5" customHeight="1" spans="1:18">
      <c r="A2" s="34" t="s">
        <v>18</v>
      </c>
      <c r="B2" s="34"/>
      <c r="C2" s="34"/>
      <c r="D2" s="34"/>
      <c r="E2" s="34"/>
      <c r="F2" s="34"/>
      <c r="G2" s="34"/>
      <c r="H2" s="34"/>
      <c r="I2" s="34"/>
      <c r="J2" s="34"/>
      <c r="K2" s="34"/>
      <c r="L2" s="34"/>
      <c r="M2" s="34"/>
      <c r="N2" s="34"/>
      <c r="O2" s="34"/>
      <c r="P2" s="34"/>
      <c r="Q2" s="34"/>
      <c r="R2" s="34"/>
    </row>
    <row r="3" ht="24.2" customHeight="1" spans="1:18">
      <c r="A3" s="22" t="str">
        <f>"部门"&amp;":"&amp;封面!E4&amp;封面!E5</f>
        <v>部门:405004益阳市赫山区妇幼保健院</v>
      </c>
      <c r="B3" s="22"/>
      <c r="C3" s="22"/>
      <c r="D3" s="22"/>
      <c r="E3" s="22"/>
      <c r="F3" s="22"/>
      <c r="G3" s="22"/>
      <c r="H3" s="22"/>
      <c r="I3" s="22"/>
      <c r="J3" s="22"/>
      <c r="K3" s="22"/>
      <c r="L3" s="22"/>
      <c r="M3" s="22"/>
      <c r="N3" s="22"/>
      <c r="O3" s="22"/>
      <c r="P3" s="22"/>
      <c r="Q3" s="15" t="s">
        <v>31</v>
      </c>
      <c r="R3" s="15"/>
    </row>
    <row r="4" ht="24.2" customHeight="1" spans="1:18">
      <c r="A4" s="24" t="s">
        <v>156</v>
      </c>
      <c r="B4" s="24"/>
      <c r="C4" s="24"/>
      <c r="D4" s="24" t="s">
        <v>197</v>
      </c>
      <c r="E4" s="24" t="s">
        <v>198</v>
      </c>
      <c r="F4" s="24" t="s">
        <v>315</v>
      </c>
      <c r="G4" s="24" t="s">
        <v>331</v>
      </c>
      <c r="H4" s="24" t="s">
        <v>332</v>
      </c>
      <c r="I4" s="24" t="s">
        <v>333</v>
      </c>
      <c r="J4" s="24" t="s">
        <v>334</v>
      </c>
      <c r="K4" s="24" t="s">
        <v>335</v>
      </c>
      <c r="L4" s="24" t="s">
        <v>336</v>
      </c>
      <c r="M4" s="24" t="s">
        <v>337</v>
      </c>
      <c r="N4" s="24" t="s">
        <v>338</v>
      </c>
      <c r="O4" s="24" t="s">
        <v>339</v>
      </c>
      <c r="P4" s="24" t="s">
        <v>341</v>
      </c>
      <c r="Q4" s="24" t="s">
        <v>340</v>
      </c>
      <c r="R4" s="24" t="s">
        <v>342</v>
      </c>
    </row>
    <row r="5" ht="21.6" customHeight="1" spans="1:18">
      <c r="A5" s="24" t="s">
        <v>164</v>
      </c>
      <c r="B5" s="24" t="s">
        <v>165</v>
      </c>
      <c r="C5" s="24" t="s">
        <v>166</v>
      </c>
      <c r="D5" s="24"/>
      <c r="E5" s="24"/>
      <c r="F5" s="24"/>
      <c r="G5" s="24"/>
      <c r="H5" s="24"/>
      <c r="I5" s="24"/>
      <c r="J5" s="24"/>
      <c r="K5" s="24"/>
      <c r="L5" s="24"/>
      <c r="M5" s="24"/>
      <c r="N5" s="24"/>
      <c r="O5" s="24"/>
      <c r="P5" s="24"/>
      <c r="Q5" s="24"/>
      <c r="R5" s="24"/>
    </row>
    <row r="6" s="18" customFormat="1" ht="22.9" customHeight="1" spans="1:18">
      <c r="A6" s="49"/>
      <c r="B6" s="49"/>
      <c r="C6" s="49"/>
      <c r="D6" s="49"/>
      <c r="E6" s="49" t="s">
        <v>135</v>
      </c>
      <c r="F6" s="50">
        <v>0</v>
      </c>
      <c r="G6" s="50"/>
      <c r="H6" s="50"/>
      <c r="I6" s="50"/>
      <c r="J6" s="50"/>
      <c r="K6" s="50"/>
      <c r="L6" s="50"/>
      <c r="M6" s="50"/>
      <c r="N6" s="50"/>
      <c r="O6" s="50"/>
      <c r="P6" s="50"/>
      <c r="Q6" s="50"/>
      <c r="R6" s="50"/>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7" zoomScaleNormal="147" workbookViewId="0">
      <selection activeCell="S1" sqref="S1:T1"/>
    </sheetView>
  </sheetViews>
  <sheetFormatPr defaultColWidth="10" defaultRowHeight="13.5"/>
  <cols>
    <col min="1" max="1" width="3.625" style="52" customWidth="1"/>
    <col min="2" max="2" width="4.625" style="52" customWidth="1"/>
    <col min="3" max="3" width="5.25" style="52"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53"/>
      <c r="S1" s="40" t="s">
        <v>396</v>
      </c>
      <c r="T1" s="40"/>
    </row>
    <row r="2" ht="36.2" customHeight="1" spans="1:20">
      <c r="A2" s="34" t="s">
        <v>19</v>
      </c>
      <c r="B2" s="34"/>
      <c r="C2" s="34"/>
      <c r="D2" s="34"/>
      <c r="E2" s="34"/>
      <c r="F2" s="34"/>
      <c r="G2" s="34"/>
      <c r="H2" s="34"/>
      <c r="I2" s="34"/>
      <c r="J2" s="34"/>
      <c r="K2" s="34"/>
      <c r="L2" s="34"/>
      <c r="M2" s="34"/>
      <c r="N2" s="34"/>
      <c r="O2" s="34"/>
      <c r="P2" s="34"/>
      <c r="Q2" s="34"/>
      <c r="R2" s="34"/>
      <c r="S2" s="34"/>
      <c r="T2" s="34"/>
    </row>
    <row r="3" ht="24.2" customHeight="1" spans="1:20">
      <c r="A3" s="22" t="str">
        <f>"部门"&amp;":"&amp;封面!E4&amp;封面!E5</f>
        <v>部门:405004益阳市赫山区妇幼保健院</v>
      </c>
      <c r="B3" s="22"/>
      <c r="C3" s="22"/>
      <c r="D3" s="22"/>
      <c r="E3" s="22"/>
      <c r="F3" s="22"/>
      <c r="G3" s="22"/>
      <c r="H3" s="22"/>
      <c r="I3" s="22"/>
      <c r="J3" s="22"/>
      <c r="K3" s="22"/>
      <c r="L3" s="22"/>
      <c r="M3" s="22"/>
      <c r="N3" s="22"/>
      <c r="O3" s="22"/>
      <c r="P3" s="22"/>
      <c r="Q3" s="22"/>
      <c r="R3" s="22"/>
      <c r="S3" s="15" t="s">
        <v>31</v>
      </c>
      <c r="T3" s="15"/>
    </row>
    <row r="4" ht="28.5" customHeight="1" spans="1:20">
      <c r="A4" s="54" t="s">
        <v>156</v>
      </c>
      <c r="B4" s="54"/>
      <c r="C4" s="54"/>
      <c r="D4" s="24" t="s">
        <v>197</v>
      </c>
      <c r="E4" s="24" t="s">
        <v>198</v>
      </c>
      <c r="F4" s="24" t="s">
        <v>315</v>
      </c>
      <c r="G4" s="24" t="s">
        <v>201</v>
      </c>
      <c r="H4" s="24"/>
      <c r="I4" s="24"/>
      <c r="J4" s="24"/>
      <c r="K4" s="24"/>
      <c r="L4" s="24"/>
      <c r="M4" s="24"/>
      <c r="N4" s="24"/>
      <c r="O4" s="24"/>
      <c r="P4" s="24"/>
      <c r="Q4" s="24"/>
      <c r="R4" s="24" t="s">
        <v>204</v>
      </c>
      <c r="S4" s="24"/>
      <c r="T4" s="24"/>
    </row>
    <row r="5" ht="36.2" customHeight="1" spans="1:20">
      <c r="A5" s="54" t="s">
        <v>164</v>
      </c>
      <c r="B5" s="54" t="s">
        <v>165</v>
      </c>
      <c r="C5" s="54" t="s">
        <v>166</v>
      </c>
      <c r="D5" s="24"/>
      <c r="E5" s="24"/>
      <c r="F5" s="24"/>
      <c r="G5" s="24" t="s">
        <v>135</v>
      </c>
      <c r="H5" s="24" t="s">
        <v>397</v>
      </c>
      <c r="I5" s="24" t="s">
        <v>368</v>
      </c>
      <c r="J5" s="24" t="s">
        <v>369</v>
      </c>
      <c r="K5" s="24" t="s">
        <v>398</v>
      </c>
      <c r="L5" s="24" t="s">
        <v>375</v>
      </c>
      <c r="M5" s="24" t="s">
        <v>370</v>
      </c>
      <c r="N5" s="24" t="s">
        <v>365</v>
      </c>
      <c r="O5" s="24" t="s">
        <v>327</v>
      </c>
      <c r="P5" s="24" t="s">
        <v>399</v>
      </c>
      <c r="Q5" s="24" t="s">
        <v>400</v>
      </c>
      <c r="R5" s="24" t="s">
        <v>135</v>
      </c>
      <c r="S5" s="24" t="s">
        <v>288</v>
      </c>
      <c r="T5" s="24" t="s">
        <v>387</v>
      </c>
    </row>
    <row r="6" s="18" customFormat="1" ht="22.9" customHeight="1" spans="1:20">
      <c r="A6" s="60"/>
      <c r="B6" s="60"/>
      <c r="C6" s="60"/>
      <c r="D6" s="49"/>
      <c r="E6" s="49" t="s">
        <v>135</v>
      </c>
      <c r="F6" s="58">
        <f>'1收支总表'!F8</f>
        <v>18.1509</v>
      </c>
      <c r="G6" s="58">
        <f>F6</f>
        <v>18.1509</v>
      </c>
      <c r="H6" s="59">
        <f t="shared" ref="H6:I7" si="0">H7</f>
        <v>16.9509</v>
      </c>
      <c r="I6" s="59">
        <f t="shared" si="0"/>
        <v>1.2</v>
      </c>
      <c r="J6" s="58"/>
      <c r="K6" s="58"/>
      <c r="L6" s="58"/>
      <c r="M6" s="59">
        <f>M7</f>
        <v>0</v>
      </c>
      <c r="N6" s="58"/>
      <c r="O6" s="58">
        <f>O7</f>
        <v>0</v>
      </c>
      <c r="P6" s="58"/>
      <c r="Q6" s="58"/>
      <c r="R6" s="58"/>
      <c r="S6" s="58"/>
      <c r="T6" s="58"/>
    </row>
    <row r="7" s="18" customFormat="1" ht="22.9" customHeight="1" spans="1:20">
      <c r="A7" s="60"/>
      <c r="B7" s="60"/>
      <c r="C7" s="60"/>
      <c r="D7" s="61" t="s">
        <v>153</v>
      </c>
      <c r="E7" s="61" t="s">
        <v>154</v>
      </c>
      <c r="F7" s="58">
        <f t="shared" ref="F7:G8" si="1">F6</f>
        <v>18.1509</v>
      </c>
      <c r="G7" s="58">
        <f t="shared" si="1"/>
        <v>18.1509</v>
      </c>
      <c r="H7" s="59">
        <f t="shared" si="0"/>
        <v>16.9509</v>
      </c>
      <c r="I7" s="59">
        <f t="shared" si="0"/>
        <v>1.2</v>
      </c>
      <c r="J7" s="58"/>
      <c r="K7" s="58"/>
      <c r="L7" s="58"/>
      <c r="M7" s="59">
        <f>M8</f>
        <v>0</v>
      </c>
      <c r="N7" s="58"/>
      <c r="O7" s="58">
        <f>O8</f>
        <v>0</v>
      </c>
      <c r="P7" s="58"/>
      <c r="Q7" s="58"/>
      <c r="R7" s="58"/>
      <c r="S7" s="58"/>
      <c r="T7" s="58"/>
    </row>
    <row r="8" s="18" customFormat="1" ht="22.9" customHeight="1" spans="1:20">
      <c r="A8" s="60"/>
      <c r="B8" s="60"/>
      <c r="C8" s="60"/>
      <c r="D8" s="61">
        <f>封面!E4</f>
        <v>405004</v>
      </c>
      <c r="E8" s="61" t="str">
        <f>封面!E5</f>
        <v>益阳市赫山区妇幼保健院</v>
      </c>
      <c r="F8" s="58">
        <f t="shared" si="1"/>
        <v>18.1509</v>
      </c>
      <c r="G8" s="58">
        <f t="shared" si="1"/>
        <v>18.1509</v>
      </c>
      <c r="H8" s="59">
        <f>H11</f>
        <v>16.9509</v>
      </c>
      <c r="I8" s="59">
        <f>I11</f>
        <v>1.2</v>
      </c>
      <c r="J8" s="58"/>
      <c r="K8" s="58"/>
      <c r="L8" s="58"/>
      <c r="M8" s="59">
        <f>M11</f>
        <v>0</v>
      </c>
      <c r="N8" s="58"/>
      <c r="O8" s="58">
        <f>O11</f>
        <v>0</v>
      </c>
      <c r="P8" s="58"/>
      <c r="Q8" s="58"/>
      <c r="R8" s="58"/>
      <c r="S8" s="58"/>
      <c r="T8" s="58"/>
    </row>
    <row r="9" s="18" customFormat="1" ht="22.9" customHeight="1" spans="1:20">
      <c r="A9" s="60">
        <v>210</v>
      </c>
      <c r="B9" s="60"/>
      <c r="C9" s="60"/>
      <c r="D9" s="61"/>
      <c r="E9" s="61" t="s">
        <v>245</v>
      </c>
      <c r="F9" s="58">
        <f t="shared" ref="F9:G11" si="2">F6</f>
        <v>18.1509</v>
      </c>
      <c r="G9" s="58">
        <f t="shared" si="2"/>
        <v>18.1509</v>
      </c>
      <c r="H9" s="59">
        <f>G9-I9-M9-O9</f>
        <v>16.9509</v>
      </c>
      <c r="I9" s="59">
        <f>VLOOKUP(封面!$E$5,[1]一般预算拨款!$A$7:$AB$32,24,0)</f>
        <v>1.2</v>
      </c>
      <c r="J9" s="59"/>
      <c r="K9" s="59"/>
      <c r="L9" s="59"/>
      <c r="M9" s="59">
        <f>VLOOKUP(封面!$E$5,[1]一般预算拨款!$A$7:$AB$32,26,0)</f>
        <v>0</v>
      </c>
      <c r="N9" s="59"/>
      <c r="O9" s="59">
        <f>VLOOKUP(封面!$E$5,[1]一般预算拨款!$A$7:$AB$32,18,0)</f>
        <v>0</v>
      </c>
      <c r="P9" s="59"/>
      <c r="Q9" s="59"/>
      <c r="R9" s="59"/>
      <c r="S9" s="59"/>
      <c r="T9" s="59"/>
    </row>
    <row r="10" s="18" customFormat="1" ht="22.9" customHeight="1" spans="1:20">
      <c r="A10" s="60">
        <v>210</v>
      </c>
      <c r="B10" s="60" t="s">
        <v>172</v>
      </c>
      <c r="C10" s="60"/>
      <c r="D10" s="61"/>
      <c r="E10" s="61" t="s">
        <v>247</v>
      </c>
      <c r="F10" s="58">
        <f t="shared" si="2"/>
        <v>18.1509</v>
      </c>
      <c r="G10" s="58">
        <f t="shared" si="2"/>
        <v>18.1509</v>
      </c>
      <c r="H10" s="59">
        <f>G10-I10-M10-O10</f>
        <v>16.9509</v>
      </c>
      <c r="I10" s="59">
        <f>VLOOKUP(封面!$E$5,[1]一般预算拨款!$A$7:$AB$32,24,0)</f>
        <v>1.2</v>
      </c>
      <c r="J10" s="59"/>
      <c r="K10" s="59"/>
      <c r="L10" s="59"/>
      <c r="M10" s="59">
        <f>VLOOKUP(封面!$E$5,[1]一般预算拨款!$A$7:$AB$32,26,0)</f>
        <v>0</v>
      </c>
      <c r="N10" s="59"/>
      <c r="O10" s="59">
        <f>VLOOKUP(封面!$E$5,[1]一般预算拨款!$A$7:$AB$32,18,0)</f>
        <v>0</v>
      </c>
      <c r="P10" s="59"/>
      <c r="Q10" s="59"/>
      <c r="R10" s="59"/>
      <c r="S10" s="59"/>
      <c r="T10" s="59"/>
    </row>
    <row r="11" s="18" customFormat="1" ht="22.9" customHeight="1" spans="1:20">
      <c r="A11" s="62" t="s">
        <v>171</v>
      </c>
      <c r="B11" s="62" t="s">
        <v>172</v>
      </c>
      <c r="C11" s="62" t="s">
        <v>172</v>
      </c>
      <c r="D11" s="63">
        <f>D8</f>
        <v>405004</v>
      </c>
      <c r="E11" s="57" t="s">
        <v>174</v>
      </c>
      <c r="F11" s="58">
        <f t="shared" si="2"/>
        <v>18.1509</v>
      </c>
      <c r="G11" s="58">
        <f t="shared" si="2"/>
        <v>18.1509</v>
      </c>
      <c r="H11" s="59">
        <f>G11-I11-M11-O11</f>
        <v>16.9509</v>
      </c>
      <c r="I11" s="59">
        <f>VLOOKUP(封面!$E$5,[1]一般预算拨款!$A$7:$AB$32,24,0)</f>
        <v>1.2</v>
      </c>
      <c r="J11" s="59"/>
      <c r="K11" s="59"/>
      <c r="L11" s="59"/>
      <c r="M11" s="59">
        <f>VLOOKUP(封面!$E$5,[1]一般预算拨款!$A$7:$AB$32,26,0)</f>
        <v>0</v>
      </c>
      <c r="N11" s="59"/>
      <c r="O11" s="59">
        <f>VLOOKUP(封面!$E$5,[1]一般预算拨款!$A$7:$AB$32,18,0)</f>
        <v>0</v>
      </c>
      <c r="P11" s="59"/>
      <c r="Q11" s="59"/>
      <c r="R11" s="59"/>
      <c r="S11" s="59"/>
      <c r="T11" s="59"/>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43" zoomScaleNormal="143" workbookViewId="0">
      <selection activeCell="AD15" sqref="AD15"/>
    </sheetView>
  </sheetViews>
  <sheetFormatPr defaultColWidth="10" defaultRowHeight="13.5"/>
  <cols>
    <col min="1" max="1" width="5.25" style="52" customWidth="1"/>
    <col min="2" max="2" width="5.625" style="52" customWidth="1"/>
    <col min="3" max="3" width="5.875" style="52" customWidth="1"/>
    <col min="4" max="4" width="10.125" customWidth="1"/>
    <col min="5" max="5" width="18.125" customWidth="1"/>
    <col min="6" max="6" width="10.75" customWidth="1"/>
    <col min="7" max="33" width="7.125" customWidth="1"/>
    <col min="34" max="35" width="9.75" customWidth="1"/>
  </cols>
  <sheetData>
    <row r="1" ht="13.9" customHeight="1" spans="1:33">
      <c r="A1" s="53"/>
      <c r="F1" s="3"/>
      <c r="AF1" s="40" t="s">
        <v>401</v>
      </c>
      <c r="AG1" s="40"/>
    </row>
    <row r="2" ht="43.9" customHeight="1" spans="1:33">
      <c r="A2" s="34" t="s">
        <v>20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row>
    <row r="3" ht="24.2" customHeight="1" spans="1:33">
      <c r="A3" s="22" t="str">
        <f>"部门"&amp;":"&amp;封面!E4&amp;封面!E5</f>
        <v>部门:405004益阳市赫山区妇幼保健院</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15" t="s">
        <v>31</v>
      </c>
      <c r="AG3" s="15"/>
    </row>
    <row r="4" ht="24.95" customHeight="1" spans="1:33">
      <c r="A4" s="54" t="s">
        <v>156</v>
      </c>
      <c r="B4" s="54"/>
      <c r="C4" s="54"/>
      <c r="D4" s="24" t="s">
        <v>197</v>
      </c>
      <c r="E4" s="24" t="s">
        <v>198</v>
      </c>
      <c r="F4" s="24" t="s">
        <v>402</v>
      </c>
      <c r="G4" s="24" t="s">
        <v>355</v>
      </c>
      <c r="H4" s="24" t="s">
        <v>356</v>
      </c>
      <c r="I4" s="24" t="s">
        <v>357</v>
      </c>
      <c r="J4" s="24" t="s">
        <v>358</v>
      </c>
      <c r="K4" s="24" t="s">
        <v>359</v>
      </c>
      <c r="L4" s="24" t="s">
        <v>360</v>
      </c>
      <c r="M4" s="24" t="s">
        <v>361</v>
      </c>
      <c r="N4" s="24" t="s">
        <v>362</v>
      </c>
      <c r="O4" s="24" t="s">
        <v>363</v>
      </c>
      <c r="P4" s="24" t="s">
        <v>364</v>
      </c>
      <c r="Q4" s="24" t="s">
        <v>365</v>
      </c>
      <c r="R4" s="24" t="s">
        <v>399</v>
      </c>
      <c r="S4" s="24" t="s">
        <v>367</v>
      </c>
      <c r="T4" s="24" t="s">
        <v>368</v>
      </c>
      <c r="U4" s="24" t="s">
        <v>369</v>
      </c>
      <c r="V4" s="24" t="s">
        <v>370</v>
      </c>
      <c r="W4" s="24" t="s">
        <v>371</v>
      </c>
      <c r="X4" s="24" t="s">
        <v>372</v>
      </c>
      <c r="Y4" s="24" t="s">
        <v>373</v>
      </c>
      <c r="Z4" s="24" t="s">
        <v>374</v>
      </c>
      <c r="AA4" s="24" t="s">
        <v>375</v>
      </c>
      <c r="AB4" s="24" t="s">
        <v>325</v>
      </c>
      <c r="AC4" s="24" t="s">
        <v>326</v>
      </c>
      <c r="AD4" s="24" t="s">
        <v>327</v>
      </c>
      <c r="AE4" s="24" t="s">
        <v>328</v>
      </c>
      <c r="AF4" s="24" t="s">
        <v>376</v>
      </c>
      <c r="AG4" s="24" t="s">
        <v>400</v>
      </c>
    </row>
    <row r="5" ht="21.6" customHeight="1" spans="1:33">
      <c r="A5" s="54" t="s">
        <v>164</v>
      </c>
      <c r="B5" s="54" t="s">
        <v>165</v>
      </c>
      <c r="C5" s="54" t="s">
        <v>166</v>
      </c>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row>
    <row r="6" s="18" customFormat="1" ht="22.9" customHeight="1" spans="1:33">
      <c r="A6" s="55"/>
      <c r="B6" s="56"/>
      <c r="C6" s="56"/>
      <c r="D6" s="57"/>
      <c r="E6" s="57" t="s">
        <v>135</v>
      </c>
      <c r="F6" s="58">
        <f>'1收支总表'!F8</f>
        <v>18.1509</v>
      </c>
      <c r="G6" s="59">
        <f t="shared" ref="G6:H7" si="0">G7</f>
        <v>1.2</v>
      </c>
      <c r="H6" s="59">
        <f t="shared" si="0"/>
        <v>1.6</v>
      </c>
      <c r="I6" s="59"/>
      <c r="J6" s="59"/>
      <c r="K6" s="59">
        <f t="shared" ref="K6:L7" si="1">K7</f>
        <v>1.6</v>
      </c>
      <c r="L6" s="59">
        <f t="shared" si="1"/>
        <v>1.2</v>
      </c>
      <c r="M6" s="58"/>
      <c r="N6" s="58"/>
      <c r="O6" s="58"/>
      <c r="P6" s="58"/>
      <c r="Q6" s="58"/>
      <c r="R6" s="58"/>
      <c r="S6" s="58"/>
      <c r="T6" s="59">
        <f>T7</f>
        <v>1.2</v>
      </c>
      <c r="U6" s="59"/>
      <c r="V6" s="59">
        <f>V7</f>
        <v>0</v>
      </c>
      <c r="W6" s="59"/>
      <c r="X6" s="59"/>
      <c r="Y6" s="59"/>
      <c r="Z6" s="59"/>
      <c r="AA6" s="59"/>
      <c r="AB6" s="59">
        <f t="shared" ref="AB6:AE7" si="2">AB7</f>
        <v>4.7988</v>
      </c>
      <c r="AC6" s="59">
        <f t="shared" si="2"/>
        <v>6.5521</v>
      </c>
      <c r="AD6" s="59">
        <f t="shared" si="2"/>
        <v>0</v>
      </c>
      <c r="AE6" s="59">
        <f t="shared" si="2"/>
        <v>0</v>
      </c>
      <c r="AF6" s="58"/>
      <c r="AG6" s="58"/>
    </row>
    <row r="7" s="18" customFormat="1" ht="22.9" customHeight="1" spans="1:33">
      <c r="A7" s="60"/>
      <c r="B7" s="60"/>
      <c r="C7" s="60"/>
      <c r="D7" s="61" t="s">
        <v>153</v>
      </c>
      <c r="E7" s="61" t="s">
        <v>154</v>
      </c>
      <c r="F7" s="58">
        <f>F6</f>
        <v>18.1509</v>
      </c>
      <c r="G7" s="59">
        <f t="shared" si="0"/>
        <v>1.2</v>
      </c>
      <c r="H7" s="59">
        <f t="shared" si="0"/>
        <v>1.6</v>
      </c>
      <c r="I7" s="59"/>
      <c r="J7" s="59"/>
      <c r="K7" s="59">
        <f t="shared" si="1"/>
        <v>1.6</v>
      </c>
      <c r="L7" s="59">
        <f t="shared" si="1"/>
        <v>1.2</v>
      </c>
      <c r="M7" s="58"/>
      <c r="N7" s="58"/>
      <c r="O7" s="58"/>
      <c r="P7" s="58"/>
      <c r="Q7" s="58"/>
      <c r="R7" s="58"/>
      <c r="S7" s="58"/>
      <c r="T7" s="59">
        <f>T8</f>
        <v>1.2</v>
      </c>
      <c r="U7" s="59"/>
      <c r="V7" s="59">
        <f>V8</f>
        <v>0</v>
      </c>
      <c r="W7" s="59"/>
      <c r="X7" s="59"/>
      <c r="Y7" s="59"/>
      <c r="Z7" s="59"/>
      <c r="AA7" s="59"/>
      <c r="AB7" s="59">
        <f t="shared" si="2"/>
        <v>4.7988</v>
      </c>
      <c r="AC7" s="59">
        <f t="shared" si="2"/>
        <v>6.5521</v>
      </c>
      <c r="AD7" s="59">
        <f t="shared" si="2"/>
        <v>0</v>
      </c>
      <c r="AE7" s="59">
        <f t="shared" si="2"/>
        <v>0</v>
      </c>
      <c r="AF7" s="58"/>
      <c r="AG7" s="58"/>
    </row>
    <row r="8" s="18" customFormat="1" ht="22.9" customHeight="1" spans="1:33">
      <c r="A8" s="60"/>
      <c r="B8" s="60"/>
      <c r="C8" s="60"/>
      <c r="D8" s="61">
        <f>封面!E4</f>
        <v>405004</v>
      </c>
      <c r="E8" s="61" t="str">
        <f>封面!E5</f>
        <v>益阳市赫山区妇幼保健院</v>
      </c>
      <c r="F8" s="58">
        <f>F7</f>
        <v>18.1509</v>
      </c>
      <c r="G8" s="59">
        <f>G11</f>
        <v>1.2</v>
      </c>
      <c r="H8" s="59">
        <f>H11</f>
        <v>1.6</v>
      </c>
      <c r="I8" s="59"/>
      <c r="J8" s="59"/>
      <c r="K8" s="59">
        <f>K11</f>
        <v>1.6</v>
      </c>
      <c r="L8" s="59">
        <f>L11</f>
        <v>1.2</v>
      </c>
      <c r="M8" s="58"/>
      <c r="N8" s="58"/>
      <c r="O8" s="58"/>
      <c r="P8" s="58"/>
      <c r="Q8" s="58"/>
      <c r="R8" s="58"/>
      <c r="S8" s="58"/>
      <c r="T8" s="59">
        <f>T11</f>
        <v>1.2</v>
      </c>
      <c r="U8" s="59"/>
      <c r="V8" s="59">
        <f>V11</f>
        <v>0</v>
      </c>
      <c r="W8" s="59"/>
      <c r="X8" s="59"/>
      <c r="Y8" s="59"/>
      <c r="Z8" s="59"/>
      <c r="AA8" s="59"/>
      <c r="AB8" s="59">
        <f>AB11</f>
        <v>4.7988</v>
      </c>
      <c r="AC8" s="59">
        <f>AC11</f>
        <v>6.5521</v>
      </c>
      <c r="AD8" s="59">
        <f>AD11</f>
        <v>0</v>
      </c>
      <c r="AE8" s="59">
        <f>AE11</f>
        <v>0</v>
      </c>
      <c r="AF8" s="58"/>
      <c r="AG8" s="58"/>
    </row>
    <row r="9" s="18" customFormat="1" ht="22.9" customHeight="1" spans="1:33">
      <c r="A9" s="60" t="s">
        <v>171</v>
      </c>
      <c r="B9" s="60"/>
      <c r="C9" s="60"/>
      <c r="D9" s="61"/>
      <c r="E9" s="61" t="s">
        <v>245</v>
      </c>
      <c r="F9" s="59">
        <f>F6</f>
        <v>18.1509</v>
      </c>
      <c r="G9" s="59">
        <f>VLOOKUP(封面!$E$5,[1]一般预算拨款!$A$7:$AB$32,19,0)</f>
        <v>1.2</v>
      </c>
      <c r="H9" s="59">
        <f>VLOOKUP(封面!$E$5,[1]一般预算拨款!$A$7:$AB$32,20,0)</f>
        <v>1.6</v>
      </c>
      <c r="I9" s="59"/>
      <c r="J9" s="59"/>
      <c r="K9" s="59">
        <f>VLOOKUP(封面!$E$5,[1]一般预算拨款!$A$7:$AB$32,21,0)</f>
        <v>1.6</v>
      </c>
      <c r="L9" s="59">
        <f>VLOOKUP(封面!$E$5,[1]一般预算拨款!$A$7:$AB$32,22,0)</f>
        <v>1.2</v>
      </c>
      <c r="M9" s="59"/>
      <c r="N9" s="59"/>
      <c r="O9" s="59"/>
      <c r="P9" s="59"/>
      <c r="Q9" s="59"/>
      <c r="R9" s="59"/>
      <c r="S9" s="59"/>
      <c r="T9" s="59">
        <f>VLOOKUP(封面!$E$5,[1]一般预算拨款!$A$7:$AB$32,24,0)</f>
        <v>1.2</v>
      </c>
      <c r="U9" s="59"/>
      <c r="V9" s="59">
        <f>VLOOKUP(封面!$E$5,[1]一般预算拨款!$A$7:$AB$32,26,0)</f>
        <v>0</v>
      </c>
      <c r="W9" s="59"/>
      <c r="X9" s="59"/>
      <c r="Y9" s="59"/>
      <c r="Z9" s="59"/>
      <c r="AA9" s="59"/>
      <c r="AB9" s="59">
        <f>VLOOKUP(封面!$E$5,[1]一般预算拨款!$A$7:$AB$32,14,0)</f>
        <v>4.7988</v>
      </c>
      <c r="AC9" s="59">
        <f>VLOOKUP(封面!$E$5,[1]一般预算拨款!$A$7:$AB$32,15,0)</f>
        <v>6.5521</v>
      </c>
      <c r="AD9" s="59">
        <f>VLOOKUP(封面!$E$5,[1]一般预算拨款!$A$7:$AB$32,18,0)</f>
        <v>0</v>
      </c>
      <c r="AE9" s="59">
        <f>VLOOKUP(封面!$E$5,[1]一般预算拨款!$A$7:$AB$32,16,0)</f>
        <v>0</v>
      </c>
      <c r="AF9" s="59"/>
      <c r="AG9" s="59"/>
    </row>
    <row r="10" s="18" customFormat="1" ht="22.9" customHeight="1" spans="1:33">
      <c r="A10" s="60" t="s">
        <v>171</v>
      </c>
      <c r="B10" s="60" t="s">
        <v>172</v>
      </c>
      <c r="C10" s="60"/>
      <c r="D10" s="61"/>
      <c r="E10" s="61" t="s">
        <v>247</v>
      </c>
      <c r="F10" s="59">
        <f>F7</f>
        <v>18.1509</v>
      </c>
      <c r="G10" s="59">
        <f>VLOOKUP(封面!$E$5,[1]一般预算拨款!$A$7:$AB$32,19,0)</f>
        <v>1.2</v>
      </c>
      <c r="H10" s="59">
        <f>VLOOKUP(封面!$E$5,[1]一般预算拨款!$A$7:$AB$32,20,0)</f>
        <v>1.6</v>
      </c>
      <c r="I10" s="59"/>
      <c r="J10" s="59"/>
      <c r="K10" s="59">
        <f>VLOOKUP(封面!$E$5,[1]一般预算拨款!$A$7:$AB$32,21,0)</f>
        <v>1.6</v>
      </c>
      <c r="L10" s="59">
        <f>VLOOKUP(封面!$E$5,[1]一般预算拨款!$A$7:$AB$32,22,0)</f>
        <v>1.2</v>
      </c>
      <c r="M10" s="59"/>
      <c r="N10" s="59"/>
      <c r="O10" s="59"/>
      <c r="P10" s="59"/>
      <c r="Q10" s="59"/>
      <c r="R10" s="59"/>
      <c r="S10" s="59"/>
      <c r="T10" s="59">
        <f>VLOOKUP(封面!$E$5,[1]一般预算拨款!$A$7:$AB$32,24,0)</f>
        <v>1.2</v>
      </c>
      <c r="U10" s="59"/>
      <c r="V10" s="59">
        <f>VLOOKUP(封面!$E$5,[1]一般预算拨款!$A$7:$AB$32,26,0)</f>
        <v>0</v>
      </c>
      <c r="W10" s="59"/>
      <c r="X10" s="59"/>
      <c r="Y10" s="59"/>
      <c r="Z10" s="59"/>
      <c r="AA10" s="59"/>
      <c r="AB10" s="59">
        <f>VLOOKUP(封面!$E$5,[1]一般预算拨款!$A$7:$AB$32,14,0)</f>
        <v>4.7988</v>
      </c>
      <c r="AC10" s="59">
        <f>VLOOKUP(封面!$E$5,[1]一般预算拨款!$A$7:$AB$32,15,0)</f>
        <v>6.5521</v>
      </c>
      <c r="AD10" s="59">
        <f>VLOOKUP(封面!$E$5,[1]一般预算拨款!$A$7:$AB$32,18,0)</f>
        <v>0</v>
      </c>
      <c r="AE10" s="59">
        <f>VLOOKUP(封面!$E$5,[1]一般预算拨款!$A$7:$AB$32,16,0)</f>
        <v>0</v>
      </c>
      <c r="AF10" s="59"/>
      <c r="AG10" s="59"/>
    </row>
    <row r="11" s="18" customFormat="1" ht="22.9" customHeight="1" spans="1:33">
      <c r="A11" s="62" t="s">
        <v>171</v>
      </c>
      <c r="B11" s="62" t="s">
        <v>172</v>
      </c>
      <c r="C11" s="62" t="s">
        <v>172</v>
      </c>
      <c r="D11" s="63">
        <f>D8</f>
        <v>405004</v>
      </c>
      <c r="E11" s="57" t="s">
        <v>174</v>
      </c>
      <c r="F11" s="59">
        <f>F8</f>
        <v>18.1509</v>
      </c>
      <c r="G11" s="59">
        <f>VLOOKUP(封面!$E$5,[1]一般预算拨款!$A$7:$AB$32,19,0)</f>
        <v>1.2</v>
      </c>
      <c r="H11" s="59">
        <f>VLOOKUP(封面!$E$5,[1]一般预算拨款!$A$7:$AB$32,20,0)</f>
        <v>1.6</v>
      </c>
      <c r="I11" s="59"/>
      <c r="J11" s="59"/>
      <c r="K11" s="59">
        <f>VLOOKUP(封面!$E$5,[1]一般预算拨款!$A$7:$AB$32,21,0)</f>
        <v>1.6</v>
      </c>
      <c r="L11" s="59">
        <f>VLOOKUP(封面!$E$5,[1]一般预算拨款!$A$7:$AB$32,22,0)</f>
        <v>1.2</v>
      </c>
      <c r="M11" s="59"/>
      <c r="N11" s="59"/>
      <c r="O11" s="59"/>
      <c r="P11" s="59"/>
      <c r="Q11" s="59"/>
      <c r="R11" s="59"/>
      <c r="S11" s="59"/>
      <c r="T11" s="59">
        <f>VLOOKUP(封面!$E$5,[1]一般预算拨款!$A$7:$AB$32,24,0)</f>
        <v>1.2</v>
      </c>
      <c r="U11" s="59"/>
      <c r="V11" s="59">
        <f>VLOOKUP(封面!$E$5,[1]一般预算拨款!$A$7:$AB$32,26,0)</f>
        <v>0</v>
      </c>
      <c r="W11" s="59"/>
      <c r="X11" s="59"/>
      <c r="Y11" s="59"/>
      <c r="Z11" s="59"/>
      <c r="AA11" s="59"/>
      <c r="AB11" s="59">
        <f>VLOOKUP(封面!$E$5,[1]一般预算拨款!$A$7:$AB$32,14,0)</f>
        <v>4.7988</v>
      </c>
      <c r="AC11" s="59">
        <f>VLOOKUP(封面!$E$5,[1]一般预算拨款!$A$7:$AB$32,15,0)</f>
        <v>6.5521</v>
      </c>
      <c r="AD11" s="59">
        <f>VLOOKUP(封面!$E$5,[1]一般预算拨款!$A$7:$AB$32,18,0)</f>
        <v>0</v>
      </c>
      <c r="AE11" s="59">
        <f>VLOOKUP(封面!$E$5,[1]一般预算拨款!$A$7:$AB$32,16,0)</f>
        <v>0</v>
      </c>
      <c r="AF11" s="59"/>
      <c r="AG11" s="59"/>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workbookViewId="0">
      <selection activeCell="A8" sqref="A8:E8"/>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3"/>
      <c r="G1" s="40" t="s">
        <v>403</v>
      </c>
      <c r="H1" s="40"/>
    </row>
    <row r="2" ht="33.6" customHeight="1" spans="1:8">
      <c r="A2" s="34" t="s">
        <v>21</v>
      </c>
      <c r="B2" s="34"/>
      <c r="C2" s="34"/>
      <c r="D2" s="34"/>
      <c r="E2" s="34"/>
      <c r="F2" s="34"/>
      <c r="G2" s="34"/>
      <c r="H2" s="34"/>
    </row>
    <row r="3" ht="24.2" customHeight="1" spans="1:8">
      <c r="A3" s="22" t="str">
        <f>"部门"&amp;":"&amp;封面!E4&amp;封面!E5</f>
        <v>部门:405004益阳市赫山区妇幼保健院</v>
      </c>
      <c r="B3" s="22"/>
      <c r="C3" s="22"/>
      <c r="D3" s="22"/>
      <c r="E3" s="22"/>
      <c r="F3" s="22"/>
      <c r="G3" s="22"/>
      <c r="H3" s="15" t="s">
        <v>31</v>
      </c>
    </row>
    <row r="4" ht="23.25" customHeight="1" spans="1:8">
      <c r="A4" s="24" t="s">
        <v>404</v>
      </c>
      <c r="B4" s="24" t="s">
        <v>405</v>
      </c>
      <c r="C4" s="24" t="s">
        <v>406</v>
      </c>
      <c r="D4" s="24" t="s">
        <v>407</v>
      </c>
      <c r="E4" s="24" t="s">
        <v>408</v>
      </c>
      <c r="F4" s="24"/>
      <c r="G4" s="24"/>
      <c r="H4" s="24" t="s">
        <v>409</v>
      </c>
    </row>
    <row r="5" ht="25.9" customHeight="1" spans="1:8">
      <c r="A5" s="24"/>
      <c r="B5" s="24"/>
      <c r="C5" s="24"/>
      <c r="D5" s="24"/>
      <c r="E5" s="24" t="s">
        <v>137</v>
      </c>
      <c r="F5" s="24" t="s">
        <v>410</v>
      </c>
      <c r="G5" s="24" t="s">
        <v>411</v>
      </c>
      <c r="H5" s="24"/>
    </row>
    <row r="6" s="18" customFormat="1" ht="22.9" customHeight="1" spans="1:8">
      <c r="A6" s="49"/>
      <c r="B6" s="49" t="s">
        <v>135</v>
      </c>
      <c r="C6" s="50"/>
      <c r="D6" s="50"/>
      <c r="E6" s="50"/>
      <c r="F6" s="50"/>
      <c r="G6" s="50"/>
      <c r="H6" s="50"/>
    </row>
    <row r="8" spans="1:5">
      <c r="A8" s="51" t="s">
        <v>412</v>
      </c>
      <c r="B8" s="51"/>
      <c r="C8" s="51"/>
      <c r="D8" s="51"/>
      <c r="E8" s="51"/>
    </row>
  </sheetData>
  <mergeCells count="10">
    <mergeCell ref="G1:H1"/>
    <mergeCell ref="A2:H2"/>
    <mergeCell ref="A3:G3"/>
    <mergeCell ref="E4:G4"/>
    <mergeCell ref="A8:E8"/>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 sqref="G1:H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40" t="s">
        <v>413</v>
      </c>
      <c r="H1" s="40"/>
    </row>
    <row r="2" ht="38.85" customHeight="1" spans="1:8">
      <c r="A2" s="34" t="s">
        <v>22</v>
      </c>
      <c r="B2" s="34"/>
      <c r="C2" s="34"/>
      <c r="D2" s="34"/>
      <c r="E2" s="34"/>
      <c r="F2" s="34"/>
      <c r="G2" s="34"/>
      <c r="H2" s="34"/>
    </row>
    <row r="3" ht="24.2" customHeight="1" spans="1:8">
      <c r="A3" s="22" t="str">
        <f>"部门"&amp;":"&amp;封面!E4&amp;封面!E5</f>
        <v>部门:405004益阳市赫山区妇幼保健院</v>
      </c>
      <c r="B3" s="22"/>
      <c r="C3" s="22"/>
      <c r="D3" s="22"/>
      <c r="E3" s="22"/>
      <c r="F3" s="22"/>
      <c r="G3" s="22"/>
      <c r="H3" s="15" t="s">
        <v>31</v>
      </c>
    </row>
    <row r="4" ht="23.25" customHeight="1" spans="1:8">
      <c r="A4" s="24" t="s">
        <v>157</v>
      </c>
      <c r="B4" s="24" t="s">
        <v>158</v>
      </c>
      <c r="C4" s="24" t="s">
        <v>135</v>
      </c>
      <c r="D4" s="24" t="s">
        <v>414</v>
      </c>
      <c r="E4" s="24"/>
      <c r="F4" s="24"/>
      <c r="G4" s="24"/>
      <c r="H4" s="24" t="s">
        <v>160</v>
      </c>
    </row>
    <row r="5" ht="19.9" customHeight="1" spans="1:8">
      <c r="A5" s="24"/>
      <c r="B5" s="24"/>
      <c r="C5" s="24"/>
      <c r="D5" s="24" t="s">
        <v>137</v>
      </c>
      <c r="E5" s="24" t="s">
        <v>238</v>
      </c>
      <c r="F5" s="24"/>
      <c r="G5" s="24" t="s">
        <v>239</v>
      </c>
      <c r="H5" s="24"/>
    </row>
    <row r="6" ht="27.6" customHeight="1" spans="1:8">
      <c r="A6" s="24"/>
      <c r="B6" s="24"/>
      <c r="C6" s="24"/>
      <c r="D6" s="24"/>
      <c r="E6" s="24" t="s">
        <v>216</v>
      </c>
      <c r="F6" s="24" t="s">
        <v>208</v>
      </c>
      <c r="G6" s="24"/>
      <c r="H6" s="24"/>
    </row>
    <row r="7" ht="22.9" customHeight="1" spans="1:8">
      <c r="A7" s="35"/>
      <c r="B7" s="36" t="s">
        <v>135</v>
      </c>
      <c r="C7" s="37">
        <v>0</v>
      </c>
      <c r="D7" s="37"/>
      <c r="E7" s="37"/>
      <c r="F7" s="37"/>
      <c r="G7" s="37"/>
      <c r="H7" s="37"/>
    </row>
    <row r="8" ht="22.9" customHeight="1" spans="1:8">
      <c r="A8" s="42"/>
      <c r="B8" s="42"/>
      <c r="C8" s="37"/>
      <c r="D8" s="37"/>
      <c r="E8" s="37"/>
      <c r="F8" s="37"/>
      <c r="G8" s="37"/>
      <c r="H8" s="37"/>
    </row>
    <row r="9" ht="22.9" customHeight="1" spans="1:8">
      <c r="A9" s="43"/>
      <c r="B9" s="43"/>
      <c r="C9" s="37"/>
      <c r="D9" s="37"/>
      <c r="E9" s="37"/>
      <c r="F9" s="37"/>
      <c r="G9" s="37"/>
      <c r="H9" s="37"/>
    </row>
    <row r="10" ht="22.9" customHeight="1" spans="1:8">
      <c r="A10" s="43"/>
      <c r="B10" s="43"/>
      <c r="C10" s="37"/>
      <c r="D10" s="37"/>
      <c r="E10" s="37"/>
      <c r="F10" s="37"/>
      <c r="G10" s="37"/>
      <c r="H10" s="37"/>
    </row>
    <row r="11" ht="22.9" customHeight="1" spans="1:8">
      <c r="A11" s="43"/>
      <c r="B11" s="43"/>
      <c r="C11" s="37"/>
      <c r="D11" s="37"/>
      <c r="E11" s="37"/>
      <c r="F11" s="37"/>
      <c r="G11" s="37"/>
      <c r="H11" s="37"/>
    </row>
    <row r="12" ht="22.9" customHeight="1" spans="1:8">
      <c r="A12" s="38"/>
      <c r="B12" s="38"/>
      <c r="C12" s="39"/>
      <c r="D12" s="39"/>
      <c r="E12" s="44"/>
      <c r="F12" s="44"/>
      <c r="G12" s="44"/>
      <c r="H12" s="44"/>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6" workbookViewId="0">
      <selection activeCell="F14" sqref="F14"/>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20" t="s">
        <v>4</v>
      </c>
      <c r="C1" s="20"/>
    </row>
    <row r="2" ht="24.95" customHeight="1" spans="2:3">
      <c r="B2" s="20"/>
      <c r="C2" s="20"/>
    </row>
    <row r="3" ht="31.15" customHeight="1" spans="2:3">
      <c r="B3" s="99" t="s">
        <v>5</v>
      </c>
      <c r="C3" s="99"/>
    </row>
    <row r="4" ht="32.65" customHeight="1" spans="2:3">
      <c r="B4" s="100">
        <v>1</v>
      </c>
      <c r="C4" s="101" t="s">
        <v>6</v>
      </c>
    </row>
    <row r="5" ht="32.65" customHeight="1" spans="2:3">
      <c r="B5" s="100">
        <v>2</v>
      </c>
      <c r="C5" s="102" t="s">
        <v>7</v>
      </c>
    </row>
    <row r="6" ht="32.65" customHeight="1" spans="2:3">
      <c r="B6" s="100">
        <v>3</v>
      </c>
      <c r="C6" s="101" t="s">
        <v>8</v>
      </c>
    </row>
    <row r="7" ht="32.65" customHeight="1" spans="2:3">
      <c r="B7" s="100">
        <v>4</v>
      </c>
      <c r="C7" s="101" t="s">
        <v>9</v>
      </c>
    </row>
    <row r="8" ht="32.65" customHeight="1" spans="2:3">
      <c r="B8" s="100">
        <v>5</v>
      </c>
      <c r="C8" s="101" t="s">
        <v>10</v>
      </c>
    </row>
    <row r="9" ht="32.65" customHeight="1" spans="2:3">
      <c r="B9" s="100">
        <v>6</v>
      </c>
      <c r="C9" s="101" t="s">
        <v>11</v>
      </c>
    </row>
    <row r="10" ht="32.65" customHeight="1" spans="2:3">
      <c r="B10" s="100">
        <v>7</v>
      </c>
      <c r="C10" s="101" t="s">
        <v>12</v>
      </c>
    </row>
    <row r="11" ht="32.65" customHeight="1" spans="2:3">
      <c r="B11" s="100">
        <v>8</v>
      </c>
      <c r="C11" s="101" t="s">
        <v>13</v>
      </c>
    </row>
    <row r="12" ht="32.65" customHeight="1" spans="2:3">
      <c r="B12" s="100">
        <v>9</v>
      </c>
      <c r="C12" s="101" t="s">
        <v>14</v>
      </c>
    </row>
    <row r="13" ht="32.65" customHeight="1" spans="2:3">
      <c r="B13" s="100">
        <v>10</v>
      </c>
      <c r="C13" s="101" t="s">
        <v>15</v>
      </c>
    </row>
    <row r="14" ht="32.65" customHeight="1" spans="2:3">
      <c r="B14" s="100">
        <v>11</v>
      </c>
      <c r="C14" s="101" t="s">
        <v>16</v>
      </c>
    </row>
    <row r="15" ht="32.65" customHeight="1" spans="2:3">
      <c r="B15" s="100">
        <v>12</v>
      </c>
      <c r="C15" s="101" t="s">
        <v>17</v>
      </c>
    </row>
    <row r="16" ht="32.65" customHeight="1" spans="2:3">
      <c r="B16" s="100">
        <v>13</v>
      </c>
      <c r="C16" s="101" t="s">
        <v>18</v>
      </c>
    </row>
    <row r="17" ht="32.65" customHeight="1" spans="2:3">
      <c r="B17" s="100">
        <v>14</v>
      </c>
      <c r="C17" s="101" t="s">
        <v>19</v>
      </c>
    </row>
    <row r="18" ht="32.65" customHeight="1" spans="2:3">
      <c r="B18" s="100">
        <v>15</v>
      </c>
      <c r="C18" s="101" t="s">
        <v>20</v>
      </c>
    </row>
    <row r="19" ht="32.65" customHeight="1" spans="2:3">
      <c r="B19" s="100">
        <v>16</v>
      </c>
      <c r="C19" s="101" t="s">
        <v>21</v>
      </c>
    </row>
    <row r="20" ht="32.65" customHeight="1" spans="2:3">
      <c r="B20" s="100">
        <v>17</v>
      </c>
      <c r="C20" s="101" t="s">
        <v>22</v>
      </c>
    </row>
    <row r="21" ht="32.65" customHeight="1" spans="2:3">
      <c r="B21" s="100">
        <v>18</v>
      </c>
      <c r="C21" s="101" t="s">
        <v>23</v>
      </c>
    </row>
    <row r="22" ht="32.65" customHeight="1" spans="2:3">
      <c r="B22" s="100">
        <v>19</v>
      </c>
      <c r="C22" s="101" t="s">
        <v>24</v>
      </c>
    </row>
    <row r="23" ht="32.65" customHeight="1" spans="2:3">
      <c r="B23" s="100">
        <v>20</v>
      </c>
      <c r="C23" s="101" t="s">
        <v>25</v>
      </c>
    </row>
    <row r="24" ht="32.65" customHeight="1" spans="2:3">
      <c r="B24" s="100">
        <v>21</v>
      </c>
      <c r="C24" s="101" t="s">
        <v>26</v>
      </c>
    </row>
    <row r="25" ht="32.65" customHeight="1" spans="2:3">
      <c r="B25" s="100">
        <v>22</v>
      </c>
      <c r="C25" s="101" t="s">
        <v>27</v>
      </c>
    </row>
    <row r="26" ht="32.65" customHeight="1" spans="2:3">
      <c r="B26" s="100">
        <v>23</v>
      </c>
      <c r="C26" s="101" t="s">
        <v>28</v>
      </c>
    </row>
    <row r="27" ht="32.65" customHeight="1" spans="2:3">
      <c r="B27" s="100">
        <v>24</v>
      </c>
      <c r="C27" s="10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40" t="s">
        <v>415</v>
      </c>
      <c r="T1" s="40"/>
    </row>
    <row r="2" ht="47.45" customHeight="1" spans="1:17">
      <c r="A2" s="34" t="s">
        <v>23</v>
      </c>
      <c r="B2" s="34"/>
      <c r="C2" s="34"/>
      <c r="D2" s="34"/>
      <c r="E2" s="34"/>
      <c r="F2" s="34"/>
      <c r="G2" s="34"/>
      <c r="H2" s="34"/>
      <c r="I2" s="34"/>
      <c r="J2" s="34"/>
      <c r="K2" s="34"/>
      <c r="L2" s="34"/>
      <c r="M2" s="34"/>
      <c r="N2" s="34"/>
      <c r="O2" s="34"/>
      <c r="P2" s="34"/>
      <c r="Q2" s="34"/>
    </row>
    <row r="3" ht="24.2" customHeight="1" spans="1:20">
      <c r="A3" s="22" t="str">
        <f>"部门"&amp;":"&amp;封面!E4&amp;封面!E5</f>
        <v>部门:405004益阳市赫山区妇幼保健院</v>
      </c>
      <c r="B3" s="22"/>
      <c r="C3" s="22"/>
      <c r="D3" s="22"/>
      <c r="E3" s="22"/>
      <c r="F3" s="22"/>
      <c r="G3" s="22"/>
      <c r="H3" s="22"/>
      <c r="I3" s="22"/>
      <c r="J3" s="22"/>
      <c r="K3" s="22"/>
      <c r="L3" s="22"/>
      <c r="M3" s="22"/>
      <c r="N3" s="22"/>
      <c r="O3" s="22"/>
      <c r="P3" s="22"/>
      <c r="Q3" s="22"/>
      <c r="R3" s="22"/>
      <c r="S3" s="15" t="s">
        <v>31</v>
      </c>
      <c r="T3" s="15"/>
    </row>
    <row r="4" ht="27.6" customHeight="1" spans="1:20">
      <c r="A4" s="24" t="s">
        <v>156</v>
      </c>
      <c r="B4" s="24"/>
      <c r="C4" s="24"/>
      <c r="D4" s="24" t="s">
        <v>197</v>
      </c>
      <c r="E4" s="24" t="s">
        <v>198</v>
      </c>
      <c r="F4" s="24" t="s">
        <v>199</v>
      </c>
      <c r="G4" s="24" t="s">
        <v>200</v>
      </c>
      <c r="H4" s="24" t="s">
        <v>201</v>
      </c>
      <c r="I4" s="24" t="s">
        <v>202</v>
      </c>
      <c r="J4" s="24" t="s">
        <v>203</v>
      </c>
      <c r="K4" s="24" t="s">
        <v>204</v>
      </c>
      <c r="L4" s="24" t="s">
        <v>205</v>
      </c>
      <c r="M4" s="24" t="s">
        <v>206</v>
      </c>
      <c r="N4" s="24" t="s">
        <v>207</v>
      </c>
      <c r="O4" s="24" t="s">
        <v>208</v>
      </c>
      <c r="P4" s="24" t="s">
        <v>209</v>
      </c>
      <c r="Q4" s="24" t="s">
        <v>210</v>
      </c>
      <c r="R4" s="24" t="s">
        <v>211</v>
      </c>
      <c r="S4" s="24" t="s">
        <v>212</v>
      </c>
      <c r="T4" s="24" t="s">
        <v>213</v>
      </c>
    </row>
    <row r="5" ht="19.9" customHeight="1" spans="1:20">
      <c r="A5" s="24" t="s">
        <v>164</v>
      </c>
      <c r="B5" s="24" t="s">
        <v>165</v>
      </c>
      <c r="C5" s="24" t="s">
        <v>166</v>
      </c>
      <c r="D5" s="24"/>
      <c r="E5" s="24"/>
      <c r="F5" s="24"/>
      <c r="G5" s="24"/>
      <c r="H5" s="24"/>
      <c r="I5" s="24"/>
      <c r="J5" s="24"/>
      <c r="K5" s="24"/>
      <c r="L5" s="24"/>
      <c r="M5" s="24"/>
      <c r="N5" s="24"/>
      <c r="O5" s="24"/>
      <c r="P5" s="24"/>
      <c r="Q5" s="24"/>
      <c r="R5" s="24"/>
      <c r="S5" s="24"/>
      <c r="T5" s="24"/>
    </row>
    <row r="6" ht="22.9" customHeight="1" spans="1:20">
      <c r="A6" s="35"/>
      <c r="B6" s="35"/>
      <c r="C6" s="35"/>
      <c r="D6" s="35"/>
      <c r="E6" s="35" t="s">
        <v>135</v>
      </c>
      <c r="F6" s="37">
        <v>0</v>
      </c>
      <c r="G6" s="37"/>
      <c r="H6" s="37"/>
      <c r="I6" s="37"/>
      <c r="J6" s="37"/>
      <c r="K6" s="37"/>
      <c r="L6" s="37"/>
      <c r="M6" s="37"/>
      <c r="N6" s="37"/>
      <c r="O6" s="37"/>
      <c r="P6" s="37"/>
      <c r="Q6" s="37"/>
      <c r="R6" s="37"/>
      <c r="S6" s="37"/>
      <c r="T6" s="37"/>
    </row>
    <row r="7" ht="22.9" customHeight="1" spans="1:20">
      <c r="A7" s="35"/>
      <c r="B7" s="35"/>
      <c r="C7" s="35"/>
      <c r="D7" s="42"/>
      <c r="E7" s="42"/>
      <c r="F7" s="37"/>
      <c r="G7" s="37"/>
      <c r="H7" s="37"/>
      <c r="I7" s="37"/>
      <c r="J7" s="37"/>
      <c r="K7" s="37"/>
      <c r="L7" s="37"/>
      <c r="M7" s="37"/>
      <c r="N7" s="37"/>
      <c r="O7" s="37"/>
      <c r="P7" s="37"/>
      <c r="Q7" s="37"/>
      <c r="R7" s="37"/>
      <c r="S7" s="37"/>
      <c r="T7" s="37"/>
    </row>
    <row r="8" ht="22.9" customHeight="1" spans="1:20">
      <c r="A8" s="45"/>
      <c r="B8" s="45"/>
      <c r="C8" s="45"/>
      <c r="D8" s="43"/>
      <c r="E8" s="43"/>
      <c r="F8" s="37"/>
      <c r="G8" s="37"/>
      <c r="H8" s="37"/>
      <c r="I8" s="37"/>
      <c r="J8" s="37"/>
      <c r="K8" s="37"/>
      <c r="L8" s="37"/>
      <c r="M8" s="37"/>
      <c r="N8" s="37"/>
      <c r="O8" s="37"/>
      <c r="P8" s="37"/>
      <c r="Q8" s="37"/>
      <c r="R8" s="37"/>
      <c r="S8" s="37"/>
      <c r="T8" s="37"/>
    </row>
    <row r="9" ht="22.9" customHeight="1" spans="1:20">
      <c r="A9" s="46"/>
      <c r="B9" s="46"/>
      <c r="C9" s="46"/>
      <c r="D9" s="38"/>
      <c r="E9" s="47"/>
      <c r="F9" s="48"/>
      <c r="G9" s="48"/>
      <c r="H9" s="48"/>
      <c r="I9" s="48"/>
      <c r="J9" s="48"/>
      <c r="K9" s="48"/>
      <c r="L9" s="48"/>
      <c r="M9" s="48"/>
      <c r="N9" s="48"/>
      <c r="O9" s="48"/>
      <c r="P9" s="48"/>
      <c r="Q9" s="48"/>
      <c r="R9" s="48"/>
      <c r="S9" s="48"/>
      <c r="T9" s="48"/>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40" t="s">
        <v>416</v>
      </c>
      <c r="T1" s="40"/>
    </row>
    <row r="2" ht="47.45" customHeight="1" spans="1:20">
      <c r="A2" s="34" t="s">
        <v>24</v>
      </c>
      <c r="B2" s="34"/>
      <c r="C2" s="34"/>
      <c r="D2" s="34"/>
      <c r="E2" s="34"/>
      <c r="F2" s="34"/>
      <c r="G2" s="34"/>
      <c r="H2" s="34"/>
      <c r="I2" s="34"/>
      <c r="J2" s="34"/>
      <c r="K2" s="34"/>
      <c r="L2" s="34"/>
      <c r="M2" s="34"/>
      <c r="N2" s="34"/>
      <c r="O2" s="34"/>
      <c r="P2" s="34"/>
      <c r="Q2" s="34"/>
      <c r="R2" s="34"/>
      <c r="S2" s="34"/>
      <c r="T2" s="34"/>
    </row>
    <row r="3" ht="21.6" customHeight="1" spans="1:20">
      <c r="A3" s="22" t="str">
        <f>"部门"&amp;":"&amp;封面!E4&amp;封面!E5</f>
        <v>部门:405004益阳市赫山区妇幼保健院</v>
      </c>
      <c r="B3" s="22"/>
      <c r="C3" s="22"/>
      <c r="D3" s="22"/>
      <c r="E3" s="22"/>
      <c r="F3" s="22"/>
      <c r="G3" s="22"/>
      <c r="H3" s="22"/>
      <c r="I3" s="22"/>
      <c r="J3" s="22"/>
      <c r="K3" s="22"/>
      <c r="L3" s="22"/>
      <c r="M3" s="22"/>
      <c r="N3" s="22"/>
      <c r="O3" s="22"/>
      <c r="P3" s="22"/>
      <c r="Q3" s="22"/>
      <c r="R3" s="22"/>
      <c r="S3" s="15" t="s">
        <v>31</v>
      </c>
      <c r="T3" s="15"/>
    </row>
    <row r="4" ht="29.25" customHeight="1" spans="1:20">
      <c r="A4" s="24" t="s">
        <v>156</v>
      </c>
      <c r="B4" s="24"/>
      <c r="C4" s="24"/>
      <c r="D4" s="24" t="s">
        <v>197</v>
      </c>
      <c r="E4" s="24" t="s">
        <v>198</v>
      </c>
      <c r="F4" s="24" t="s">
        <v>215</v>
      </c>
      <c r="G4" s="24" t="s">
        <v>159</v>
      </c>
      <c r="H4" s="24"/>
      <c r="I4" s="24"/>
      <c r="J4" s="24"/>
      <c r="K4" s="24" t="s">
        <v>160</v>
      </c>
      <c r="L4" s="24"/>
      <c r="M4" s="24"/>
      <c r="N4" s="24"/>
      <c r="O4" s="24"/>
      <c r="P4" s="24"/>
      <c r="Q4" s="24"/>
      <c r="R4" s="24"/>
      <c r="S4" s="24"/>
      <c r="T4" s="24"/>
    </row>
    <row r="5" ht="50.1" customHeight="1" spans="1:20">
      <c r="A5" s="24" t="s">
        <v>164</v>
      </c>
      <c r="B5" s="24" t="s">
        <v>165</v>
      </c>
      <c r="C5" s="24" t="s">
        <v>166</v>
      </c>
      <c r="D5" s="24"/>
      <c r="E5" s="24"/>
      <c r="F5" s="24"/>
      <c r="G5" s="24" t="s">
        <v>135</v>
      </c>
      <c r="H5" s="24" t="s">
        <v>216</v>
      </c>
      <c r="I5" s="24" t="s">
        <v>217</v>
      </c>
      <c r="J5" s="24" t="s">
        <v>208</v>
      </c>
      <c r="K5" s="24" t="s">
        <v>135</v>
      </c>
      <c r="L5" s="24" t="s">
        <v>219</v>
      </c>
      <c r="M5" s="24" t="s">
        <v>220</v>
      </c>
      <c r="N5" s="24" t="s">
        <v>210</v>
      </c>
      <c r="O5" s="24" t="s">
        <v>221</v>
      </c>
      <c r="P5" s="24" t="s">
        <v>222</v>
      </c>
      <c r="Q5" s="24" t="s">
        <v>223</v>
      </c>
      <c r="R5" s="24" t="s">
        <v>206</v>
      </c>
      <c r="S5" s="24" t="s">
        <v>209</v>
      </c>
      <c r="T5" s="24" t="s">
        <v>213</v>
      </c>
    </row>
    <row r="6" ht="22.9" customHeight="1" spans="1:20">
      <c r="A6" s="35"/>
      <c r="B6" s="35"/>
      <c r="C6" s="35"/>
      <c r="D6" s="35"/>
      <c r="E6" s="35" t="s">
        <v>135</v>
      </c>
      <c r="F6" s="37">
        <v>0</v>
      </c>
      <c r="G6" s="37"/>
      <c r="H6" s="37"/>
      <c r="I6" s="37"/>
      <c r="J6" s="37"/>
      <c r="K6" s="37"/>
      <c r="L6" s="37"/>
      <c r="M6" s="37"/>
      <c r="N6" s="37"/>
      <c r="O6" s="37"/>
      <c r="P6" s="37"/>
      <c r="Q6" s="37"/>
      <c r="R6" s="37"/>
      <c r="S6" s="37"/>
      <c r="T6" s="37"/>
    </row>
    <row r="7" ht="22.9" customHeight="1" spans="1:20">
      <c r="A7" s="35"/>
      <c r="B7" s="35"/>
      <c r="C7" s="35"/>
      <c r="D7" s="42"/>
      <c r="E7" s="42"/>
      <c r="F7" s="37"/>
      <c r="G7" s="37"/>
      <c r="H7" s="37"/>
      <c r="I7" s="37"/>
      <c r="J7" s="37"/>
      <c r="K7" s="37"/>
      <c r="L7" s="37"/>
      <c r="M7" s="37"/>
      <c r="N7" s="37"/>
      <c r="O7" s="37"/>
      <c r="P7" s="37"/>
      <c r="Q7" s="37"/>
      <c r="R7" s="37"/>
      <c r="S7" s="37"/>
      <c r="T7" s="37"/>
    </row>
    <row r="8" ht="22.9" customHeight="1" spans="1:20">
      <c r="A8" s="45"/>
      <c r="B8" s="45"/>
      <c r="C8" s="45"/>
      <c r="D8" s="43"/>
      <c r="E8" s="43"/>
      <c r="F8" s="37"/>
      <c r="G8" s="37"/>
      <c r="H8" s="37"/>
      <c r="I8" s="37"/>
      <c r="J8" s="37"/>
      <c r="K8" s="37"/>
      <c r="L8" s="37"/>
      <c r="M8" s="37"/>
      <c r="N8" s="37"/>
      <c r="O8" s="37"/>
      <c r="P8" s="37"/>
      <c r="Q8" s="37"/>
      <c r="R8" s="37"/>
      <c r="S8" s="37"/>
      <c r="T8" s="37"/>
    </row>
    <row r="9" ht="22.9" customHeight="1" spans="1:20">
      <c r="A9" s="46"/>
      <c r="B9" s="46"/>
      <c r="C9" s="46"/>
      <c r="D9" s="38"/>
      <c r="E9" s="47"/>
      <c r="F9" s="44"/>
      <c r="G9" s="39"/>
      <c r="H9" s="39"/>
      <c r="I9" s="39"/>
      <c r="J9" s="39"/>
      <c r="K9" s="39"/>
      <c r="L9" s="39"/>
      <c r="M9" s="39"/>
      <c r="N9" s="39"/>
      <c r="O9" s="39"/>
      <c r="P9" s="39"/>
      <c r="Q9" s="39"/>
      <c r="R9" s="39"/>
      <c r="S9" s="39"/>
      <c r="T9" s="39"/>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40" t="s">
        <v>417</v>
      </c>
    </row>
    <row r="2" ht="38.85" customHeight="1" spans="1:8">
      <c r="A2" s="34" t="s">
        <v>418</v>
      </c>
      <c r="B2" s="34"/>
      <c r="C2" s="34"/>
      <c r="D2" s="34"/>
      <c r="E2" s="34"/>
      <c r="F2" s="34"/>
      <c r="G2" s="34"/>
      <c r="H2" s="34"/>
    </row>
    <row r="3" ht="24.2" customHeight="1" spans="1:8">
      <c r="A3" s="22" t="str">
        <f>"部门"&amp;":"&amp;封面!E4&amp;封面!E5</f>
        <v>部门:405004益阳市赫山区妇幼保健院</v>
      </c>
      <c r="B3" s="22"/>
      <c r="C3" s="22"/>
      <c r="D3" s="22"/>
      <c r="E3" s="22"/>
      <c r="F3" s="22"/>
      <c r="G3" s="22"/>
      <c r="H3" s="15" t="s">
        <v>31</v>
      </c>
    </row>
    <row r="4" ht="19.9" customHeight="1" spans="1:8">
      <c r="A4" s="24" t="s">
        <v>157</v>
      </c>
      <c r="B4" s="24" t="s">
        <v>158</v>
      </c>
      <c r="C4" s="24" t="s">
        <v>135</v>
      </c>
      <c r="D4" s="24" t="s">
        <v>419</v>
      </c>
      <c r="E4" s="24"/>
      <c r="F4" s="24"/>
      <c r="G4" s="24"/>
      <c r="H4" s="24" t="s">
        <v>160</v>
      </c>
    </row>
    <row r="5" ht="23.25" customHeight="1" spans="1:8">
      <c r="A5" s="24"/>
      <c r="B5" s="24"/>
      <c r="C5" s="24"/>
      <c r="D5" s="24" t="s">
        <v>137</v>
      </c>
      <c r="E5" s="24" t="s">
        <v>238</v>
      </c>
      <c r="F5" s="24"/>
      <c r="G5" s="24" t="s">
        <v>239</v>
      </c>
      <c r="H5" s="24"/>
    </row>
    <row r="6" ht="23.25" customHeight="1" spans="1:8">
      <c r="A6" s="24"/>
      <c r="B6" s="24"/>
      <c r="C6" s="24"/>
      <c r="D6" s="24"/>
      <c r="E6" s="24" t="s">
        <v>216</v>
      </c>
      <c r="F6" s="24" t="s">
        <v>208</v>
      </c>
      <c r="G6" s="24"/>
      <c r="H6" s="24"/>
    </row>
    <row r="7" ht="22.9" customHeight="1" spans="1:8">
      <c r="A7" s="35"/>
      <c r="B7" s="36" t="s">
        <v>135</v>
      </c>
      <c r="C7" s="37">
        <v>0</v>
      </c>
      <c r="D7" s="37"/>
      <c r="E7" s="37"/>
      <c r="F7" s="37"/>
      <c r="G7" s="37"/>
      <c r="H7" s="37"/>
    </row>
    <row r="8" ht="22.9" customHeight="1" spans="1:8">
      <c r="A8" s="42"/>
      <c r="B8" s="42"/>
      <c r="C8" s="37"/>
      <c r="D8" s="37"/>
      <c r="E8" s="37"/>
      <c r="F8" s="37"/>
      <c r="G8" s="37"/>
      <c r="H8" s="37"/>
    </row>
    <row r="9" ht="22.9" customHeight="1" spans="1:8">
      <c r="A9" s="43"/>
      <c r="B9" s="43"/>
      <c r="C9" s="37"/>
      <c r="D9" s="37"/>
      <c r="E9" s="37"/>
      <c r="F9" s="37"/>
      <c r="G9" s="37"/>
      <c r="H9" s="37"/>
    </row>
    <row r="10" ht="22.9" customHeight="1" spans="1:8">
      <c r="A10" s="43"/>
      <c r="B10" s="43"/>
      <c r="C10" s="37"/>
      <c r="D10" s="37"/>
      <c r="E10" s="37"/>
      <c r="F10" s="37"/>
      <c r="G10" s="37"/>
      <c r="H10" s="37"/>
    </row>
    <row r="11" ht="22.9" customHeight="1" spans="1:8">
      <c r="A11" s="43"/>
      <c r="B11" s="43"/>
      <c r="C11" s="37"/>
      <c r="D11" s="37"/>
      <c r="E11" s="37"/>
      <c r="F11" s="37"/>
      <c r="G11" s="37"/>
      <c r="H11" s="37"/>
    </row>
    <row r="12" ht="22.9" customHeight="1" spans="1:8">
      <c r="A12" s="38"/>
      <c r="B12" s="38"/>
      <c r="C12" s="39"/>
      <c r="D12" s="39"/>
      <c r="E12" s="44"/>
      <c r="F12" s="44"/>
      <c r="G12" s="44"/>
      <c r="H12" s="4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21" sqref="E2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40" t="s">
        <v>420</v>
      </c>
    </row>
    <row r="2" ht="38.85" customHeight="1" spans="1:8">
      <c r="A2" s="34" t="s">
        <v>26</v>
      </c>
      <c r="B2" s="34"/>
      <c r="C2" s="34"/>
      <c r="D2" s="34"/>
      <c r="E2" s="34"/>
      <c r="F2" s="34"/>
      <c r="G2" s="34"/>
      <c r="H2" s="34"/>
    </row>
    <row r="3" ht="24.2" customHeight="1" spans="1:8">
      <c r="A3" s="22" t="str">
        <f>"部门"&amp;":"&amp;封面!E4&amp;封面!E5</f>
        <v>部门:405004益阳市赫山区妇幼保健院</v>
      </c>
      <c r="B3" s="22"/>
      <c r="C3" s="22"/>
      <c r="D3" s="22"/>
      <c r="E3" s="22"/>
      <c r="F3" s="22"/>
      <c r="G3" s="22"/>
      <c r="H3" s="15" t="s">
        <v>31</v>
      </c>
    </row>
    <row r="4" ht="20.65" customHeight="1" spans="1:8">
      <c r="A4" s="24" t="s">
        <v>157</v>
      </c>
      <c r="B4" s="24" t="s">
        <v>158</v>
      </c>
      <c r="C4" s="24" t="s">
        <v>135</v>
      </c>
      <c r="D4" s="24" t="s">
        <v>421</v>
      </c>
      <c r="E4" s="24"/>
      <c r="F4" s="24"/>
      <c r="G4" s="24"/>
      <c r="H4" s="24" t="s">
        <v>160</v>
      </c>
    </row>
    <row r="5" ht="18.95" customHeight="1" spans="1:8">
      <c r="A5" s="24"/>
      <c r="B5" s="24"/>
      <c r="C5" s="24"/>
      <c r="D5" s="24" t="s">
        <v>137</v>
      </c>
      <c r="E5" s="24" t="s">
        <v>238</v>
      </c>
      <c r="F5" s="24"/>
      <c r="G5" s="24" t="s">
        <v>239</v>
      </c>
      <c r="H5" s="24"/>
    </row>
    <row r="6" ht="24.2" customHeight="1" spans="1:8">
      <c r="A6" s="24"/>
      <c r="B6" s="24"/>
      <c r="C6" s="24"/>
      <c r="D6" s="24"/>
      <c r="E6" s="24" t="s">
        <v>216</v>
      </c>
      <c r="F6" s="24" t="s">
        <v>208</v>
      </c>
      <c r="G6" s="24"/>
      <c r="H6" s="24"/>
    </row>
    <row r="7" ht="22.9" customHeight="1" spans="1:8">
      <c r="A7" s="35"/>
      <c r="B7" s="36" t="s">
        <v>135</v>
      </c>
      <c r="C7" s="37">
        <v>0</v>
      </c>
      <c r="D7" s="37"/>
      <c r="E7" s="37"/>
      <c r="F7" s="37"/>
      <c r="G7" s="37"/>
      <c r="H7" s="37"/>
    </row>
    <row r="8" ht="22.9" customHeight="1" spans="1:8">
      <c r="A8" s="42"/>
      <c r="B8" s="42"/>
      <c r="C8" s="37"/>
      <c r="D8" s="37"/>
      <c r="E8" s="37"/>
      <c r="F8" s="37"/>
      <c r="G8" s="37"/>
      <c r="H8" s="37"/>
    </row>
    <row r="9" ht="22.9" customHeight="1" spans="1:8">
      <c r="A9" s="43"/>
      <c r="B9" s="43"/>
      <c r="C9" s="37"/>
      <c r="D9" s="37"/>
      <c r="E9" s="37"/>
      <c r="F9" s="37"/>
      <c r="G9" s="37"/>
      <c r="H9" s="37"/>
    </row>
    <row r="10" ht="22.9" customHeight="1" spans="1:8">
      <c r="A10" s="43"/>
      <c r="B10" s="43"/>
      <c r="C10" s="37"/>
      <c r="D10" s="37"/>
      <c r="E10" s="37"/>
      <c r="F10" s="37"/>
      <c r="G10" s="37"/>
      <c r="H10" s="37"/>
    </row>
    <row r="11" ht="22.9" customHeight="1" spans="1:8">
      <c r="A11" s="43"/>
      <c r="B11" s="43"/>
      <c r="C11" s="37"/>
      <c r="D11" s="37"/>
      <c r="E11" s="37"/>
      <c r="F11" s="37"/>
      <c r="G11" s="37"/>
      <c r="H11" s="37"/>
    </row>
    <row r="12" ht="22.9" customHeight="1" spans="1:8">
      <c r="A12" s="38"/>
      <c r="B12" s="38"/>
      <c r="C12" s="39"/>
      <c r="D12" s="39"/>
      <c r="E12" s="44"/>
      <c r="F12" s="44"/>
      <c r="G12" s="44"/>
      <c r="H12" s="4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43" zoomScaleNormal="143" workbookViewId="0">
      <selection activeCell="M1" sqref="M1:N1"/>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40" t="s">
        <v>422</v>
      </c>
      <c r="N1" s="40"/>
    </row>
    <row r="2" ht="45.75" customHeight="1" spans="1:14">
      <c r="A2" s="34" t="s">
        <v>27</v>
      </c>
      <c r="B2" s="34"/>
      <c r="C2" s="34"/>
      <c r="D2" s="34"/>
      <c r="E2" s="34"/>
      <c r="F2" s="34"/>
      <c r="G2" s="34"/>
      <c r="H2" s="34"/>
      <c r="I2" s="34"/>
      <c r="J2" s="34"/>
      <c r="K2" s="34"/>
      <c r="L2" s="34"/>
      <c r="M2" s="34"/>
      <c r="N2" s="34"/>
    </row>
    <row r="3" ht="18.2" customHeight="1" spans="1:14">
      <c r="A3" s="22" t="str">
        <f>"部门"&amp;":"&amp;封面!E4&amp;封面!E5</f>
        <v>部门:405004益阳市赫山区妇幼保健院</v>
      </c>
      <c r="B3" s="22"/>
      <c r="C3" s="22"/>
      <c r="D3" s="22"/>
      <c r="E3" s="22"/>
      <c r="F3" s="22"/>
      <c r="G3" s="22"/>
      <c r="H3" s="22"/>
      <c r="I3" s="22"/>
      <c r="J3" s="22"/>
      <c r="K3" s="22"/>
      <c r="L3" s="22"/>
      <c r="M3" s="15" t="s">
        <v>31</v>
      </c>
      <c r="N3" s="15"/>
    </row>
    <row r="4" ht="26.1" customHeight="1" spans="1:14">
      <c r="A4" s="24" t="s">
        <v>197</v>
      </c>
      <c r="B4" s="24" t="s">
        <v>423</v>
      </c>
      <c r="C4" s="24" t="s">
        <v>424</v>
      </c>
      <c r="D4" s="24"/>
      <c r="E4" s="24"/>
      <c r="F4" s="24"/>
      <c r="G4" s="24"/>
      <c r="H4" s="24"/>
      <c r="I4" s="24"/>
      <c r="J4" s="24"/>
      <c r="K4" s="24"/>
      <c r="L4" s="24"/>
      <c r="M4" s="24" t="s">
        <v>425</v>
      </c>
      <c r="N4" s="24"/>
    </row>
    <row r="5" ht="31.9" customHeight="1" spans="1:14">
      <c r="A5" s="24"/>
      <c r="B5" s="24"/>
      <c r="C5" s="24" t="s">
        <v>426</v>
      </c>
      <c r="D5" s="24" t="s">
        <v>138</v>
      </c>
      <c r="E5" s="24"/>
      <c r="F5" s="24"/>
      <c r="G5" s="24"/>
      <c r="H5" s="24"/>
      <c r="I5" s="24"/>
      <c r="J5" s="24" t="s">
        <v>427</v>
      </c>
      <c r="K5" s="24" t="s">
        <v>140</v>
      </c>
      <c r="L5" s="24" t="s">
        <v>141</v>
      </c>
      <c r="M5" s="24" t="s">
        <v>428</v>
      </c>
      <c r="N5" s="24" t="s">
        <v>429</v>
      </c>
    </row>
    <row r="6" ht="44.85" customHeight="1" spans="1:14">
      <c r="A6" s="24"/>
      <c r="B6" s="24"/>
      <c r="C6" s="24"/>
      <c r="D6" s="24" t="s">
        <v>430</v>
      </c>
      <c r="E6" s="24" t="s">
        <v>431</v>
      </c>
      <c r="F6" s="24" t="s">
        <v>432</v>
      </c>
      <c r="G6" s="24" t="s">
        <v>433</v>
      </c>
      <c r="H6" s="24" t="s">
        <v>434</v>
      </c>
      <c r="I6" s="24" t="s">
        <v>435</v>
      </c>
      <c r="J6" s="24"/>
      <c r="K6" s="24"/>
      <c r="L6" s="24"/>
      <c r="M6" s="24"/>
      <c r="N6" s="24"/>
    </row>
    <row r="7" ht="22.9" customHeight="1" spans="1:14">
      <c r="A7" s="35"/>
      <c r="B7" s="36" t="s">
        <v>135</v>
      </c>
      <c r="C7" s="37">
        <v>85</v>
      </c>
      <c r="D7" s="37">
        <v>85</v>
      </c>
      <c r="E7" s="37"/>
      <c r="F7" s="37"/>
      <c r="G7" s="37"/>
      <c r="H7" s="37"/>
      <c r="I7" s="37"/>
      <c r="J7" s="37"/>
      <c r="K7" s="37"/>
      <c r="L7" s="37"/>
      <c r="M7" s="37">
        <v>85</v>
      </c>
      <c r="N7" s="35"/>
    </row>
    <row r="8" ht="22.9" customHeight="1" spans="1:14">
      <c r="A8" s="38">
        <v>405004</v>
      </c>
      <c r="B8" s="38" t="s">
        <v>436</v>
      </c>
      <c r="C8" s="39">
        <v>5</v>
      </c>
      <c r="D8" s="39">
        <v>5</v>
      </c>
      <c r="E8" s="37"/>
      <c r="F8" s="37"/>
      <c r="G8" s="37"/>
      <c r="H8" s="37"/>
      <c r="I8" s="37"/>
      <c r="J8" s="37"/>
      <c r="K8" s="37"/>
      <c r="L8" s="37"/>
      <c r="M8" s="39">
        <v>5</v>
      </c>
      <c r="N8" s="35"/>
    </row>
    <row r="9" ht="22.9" customHeight="1" spans="1:14">
      <c r="A9" s="38">
        <v>405004</v>
      </c>
      <c r="B9" s="38" t="s">
        <v>437</v>
      </c>
      <c r="C9" s="39">
        <v>10</v>
      </c>
      <c r="D9" s="39">
        <v>10</v>
      </c>
      <c r="E9" s="39"/>
      <c r="F9" s="39"/>
      <c r="G9" s="39"/>
      <c r="H9" s="39"/>
      <c r="I9" s="39"/>
      <c r="J9" s="39"/>
      <c r="K9" s="39"/>
      <c r="L9" s="39"/>
      <c r="M9" s="39">
        <v>10</v>
      </c>
      <c r="N9" s="41"/>
    </row>
    <row r="10" ht="22.9" customHeight="1" spans="1:14">
      <c r="A10" s="38">
        <v>405004</v>
      </c>
      <c r="B10" s="38" t="s">
        <v>438</v>
      </c>
      <c r="C10" s="39">
        <v>50</v>
      </c>
      <c r="D10" s="39">
        <v>50</v>
      </c>
      <c r="E10" s="39"/>
      <c r="F10" s="39"/>
      <c r="G10" s="39"/>
      <c r="H10" s="39"/>
      <c r="I10" s="39"/>
      <c r="J10" s="39"/>
      <c r="K10" s="39"/>
      <c r="L10" s="39"/>
      <c r="M10" s="39">
        <v>50</v>
      </c>
      <c r="N10" s="41"/>
    </row>
    <row r="11" ht="22.9" customHeight="1" spans="1:14">
      <c r="A11" s="38">
        <v>405004</v>
      </c>
      <c r="B11" s="38" t="s">
        <v>439</v>
      </c>
      <c r="C11" s="39">
        <v>5</v>
      </c>
      <c r="D11" s="39">
        <v>5</v>
      </c>
      <c r="E11" s="39"/>
      <c r="F11" s="39"/>
      <c r="G11" s="39"/>
      <c r="H11" s="39"/>
      <c r="I11" s="39"/>
      <c r="J11" s="39"/>
      <c r="K11" s="39"/>
      <c r="L11" s="39"/>
      <c r="M11" s="39">
        <v>5</v>
      </c>
      <c r="N11" s="41"/>
    </row>
    <row r="12" ht="22.9" customHeight="1" spans="1:14">
      <c r="A12" s="38">
        <v>405004</v>
      </c>
      <c r="B12" s="38" t="s">
        <v>440</v>
      </c>
      <c r="C12" s="39">
        <v>15</v>
      </c>
      <c r="D12" s="39">
        <v>15</v>
      </c>
      <c r="E12" s="39"/>
      <c r="F12" s="39"/>
      <c r="G12" s="39"/>
      <c r="H12" s="39"/>
      <c r="I12" s="39"/>
      <c r="J12" s="39"/>
      <c r="K12" s="39"/>
      <c r="L12" s="39"/>
      <c r="M12" s="39">
        <v>15</v>
      </c>
      <c r="N12" s="4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workbookViewId="0">
      <pane ySplit="5" topLeftCell="A48" activePane="bottomLeft" state="frozen"/>
      <selection/>
      <selection pane="bottomLeft" activeCell="G32" sqref="G32"/>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6.5" customWidth="1"/>
    <col min="8" max="8" width="21.625" style="18" customWidth="1"/>
    <col min="9" max="9" width="11.125" style="18" customWidth="1"/>
    <col min="10" max="10" width="11.5" style="18" customWidth="1"/>
    <col min="11" max="11" width="9.25" style="18" customWidth="1"/>
    <col min="12" max="12" width="9.75" style="18" customWidth="1"/>
    <col min="13" max="13" width="15.25" style="18" customWidth="1"/>
    <col min="14" max="18" width="9.75" customWidth="1"/>
  </cols>
  <sheetData>
    <row r="1" ht="16.35" customHeight="1" spans="1:13">
      <c r="A1" s="3"/>
      <c r="B1" s="3"/>
      <c r="C1" s="3"/>
      <c r="D1" s="3"/>
      <c r="E1" s="3"/>
      <c r="F1" s="3"/>
      <c r="G1" s="3"/>
      <c r="H1" s="19"/>
      <c r="I1" s="19"/>
      <c r="J1" s="19"/>
      <c r="K1" s="19"/>
      <c r="L1" s="19"/>
      <c r="M1" s="14" t="s">
        <v>441</v>
      </c>
    </row>
    <row r="2" ht="37.9" customHeight="1" spans="1:13">
      <c r="A2" s="3"/>
      <c r="B2" s="3"/>
      <c r="C2" s="20" t="s">
        <v>442</v>
      </c>
      <c r="D2" s="20"/>
      <c r="E2" s="20"/>
      <c r="F2" s="20"/>
      <c r="G2" s="20"/>
      <c r="H2" s="21"/>
      <c r="I2" s="21"/>
      <c r="J2" s="21"/>
      <c r="K2" s="21"/>
      <c r="L2" s="21"/>
      <c r="M2" s="21"/>
    </row>
    <row r="3" ht="21.6" customHeight="1" spans="1:13">
      <c r="A3" s="22" t="str">
        <f>"部门"&amp;":"&amp;封面!E4&amp;封面!E5</f>
        <v>部门:405004益阳市赫山区妇幼保健院</v>
      </c>
      <c r="B3" s="22"/>
      <c r="C3" s="22"/>
      <c r="D3" s="22"/>
      <c r="E3" s="22"/>
      <c r="F3" s="22"/>
      <c r="G3" s="22"/>
      <c r="H3" s="23"/>
      <c r="I3" s="23"/>
      <c r="J3" s="23"/>
      <c r="K3" s="23"/>
      <c r="L3" s="33" t="s">
        <v>31</v>
      </c>
      <c r="M3" s="33"/>
    </row>
    <row r="4" ht="33.6" customHeight="1" spans="1:13">
      <c r="A4" s="24" t="s">
        <v>197</v>
      </c>
      <c r="B4" s="24" t="s">
        <v>443</v>
      </c>
      <c r="C4" s="24" t="s">
        <v>444</v>
      </c>
      <c r="D4" s="24" t="s">
        <v>445</v>
      </c>
      <c r="E4" s="24" t="s">
        <v>446</v>
      </c>
      <c r="F4" s="24"/>
      <c r="G4" s="24"/>
      <c r="H4" s="25"/>
      <c r="I4" s="25"/>
      <c r="J4" s="25"/>
      <c r="K4" s="25"/>
      <c r="L4" s="25"/>
      <c r="M4" s="25"/>
    </row>
    <row r="5" ht="36.2" customHeight="1" spans="1:13">
      <c r="A5" s="24"/>
      <c r="B5" s="24"/>
      <c r="C5" s="24"/>
      <c r="D5" s="24"/>
      <c r="E5" s="24" t="s">
        <v>447</v>
      </c>
      <c r="F5" s="24" t="s">
        <v>448</v>
      </c>
      <c r="G5" s="24" t="s">
        <v>449</v>
      </c>
      <c r="H5" s="25" t="s">
        <v>450</v>
      </c>
      <c r="I5" s="25" t="s">
        <v>451</v>
      </c>
      <c r="J5" s="25" t="s">
        <v>452</v>
      </c>
      <c r="K5" s="25" t="s">
        <v>453</v>
      </c>
      <c r="L5" s="25" t="s">
        <v>454</v>
      </c>
      <c r="M5" s="25" t="s">
        <v>455</v>
      </c>
    </row>
    <row r="6" s="16" customFormat="1" ht="24" spans="1:13">
      <c r="A6" s="26">
        <v>405004</v>
      </c>
      <c r="B6" s="26" t="s">
        <v>456</v>
      </c>
      <c r="C6" s="27">
        <v>5</v>
      </c>
      <c r="D6" s="26" t="s">
        <v>457</v>
      </c>
      <c r="E6" s="28" t="s">
        <v>458</v>
      </c>
      <c r="F6" s="26" t="s">
        <v>459</v>
      </c>
      <c r="G6" s="26" t="s">
        <v>460</v>
      </c>
      <c r="H6" s="26" t="s">
        <v>461</v>
      </c>
      <c r="I6" s="26"/>
      <c r="J6" s="26"/>
      <c r="K6" s="26" t="s">
        <v>462</v>
      </c>
      <c r="L6" s="26" t="s">
        <v>463</v>
      </c>
      <c r="M6" s="26"/>
    </row>
    <row r="7" s="16" customFormat="1" ht="24" spans="1:13">
      <c r="A7" s="26"/>
      <c r="B7" s="26"/>
      <c r="C7" s="27"/>
      <c r="D7" s="26"/>
      <c r="E7" s="28"/>
      <c r="F7" s="26" t="s">
        <v>464</v>
      </c>
      <c r="G7" s="26" t="s">
        <v>465</v>
      </c>
      <c r="H7" s="26" t="s">
        <v>466</v>
      </c>
      <c r="I7" s="26"/>
      <c r="J7" s="26"/>
      <c r="K7" s="26" t="s">
        <v>462</v>
      </c>
      <c r="L7" s="26" t="s">
        <v>463</v>
      </c>
      <c r="M7" s="26"/>
    </row>
    <row r="8" s="16" customFormat="1" ht="24" spans="1:13">
      <c r="A8" s="26"/>
      <c r="B8" s="26"/>
      <c r="C8" s="27"/>
      <c r="D8" s="26"/>
      <c r="E8" s="28"/>
      <c r="F8" s="26" t="s">
        <v>467</v>
      </c>
      <c r="G8" s="26" t="s">
        <v>468</v>
      </c>
      <c r="H8" s="26" t="s">
        <v>469</v>
      </c>
      <c r="I8" s="26"/>
      <c r="J8" s="26"/>
      <c r="K8" s="26" t="s">
        <v>462</v>
      </c>
      <c r="L8" s="26" t="s">
        <v>463</v>
      </c>
      <c r="M8" s="26"/>
    </row>
    <row r="9" s="16" customFormat="1" ht="24" spans="1:13">
      <c r="A9" s="26"/>
      <c r="B9" s="26"/>
      <c r="C9" s="27"/>
      <c r="D9" s="26"/>
      <c r="E9" s="28" t="s">
        <v>470</v>
      </c>
      <c r="F9" s="26" t="s">
        <v>471</v>
      </c>
      <c r="G9" s="26" t="s">
        <v>472</v>
      </c>
      <c r="H9" s="26" t="s">
        <v>473</v>
      </c>
      <c r="I9" s="26"/>
      <c r="J9" s="26"/>
      <c r="K9" s="26" t="s">
        <v>462</v>
      </c>
      <c r="L9" s="26" t="s">
        <v>463</v>
      </c>
      <c r="M9" s="26"/>
    </row>
    <row r="10" s="16" customFormat="1" ht="36" spans="1:13">
      <c r="A10" s="26"/>
      <c r="B10" s="26"/>
      <c r="C10" s="27"/>
      <c r="D10" s="26"/>
      <c r="E10" s="28"/>
      <c r="F10" s="26" t="s">
        <v>474</v>
      </c>
      <c r="G10" s="26" t="s">
        <v>475</v>
      </c>
      <c r="H10" s="26" t="s">
        <v>476</v>
      </c>
      <c r="I10" s="26"/>
      <c r="J10" s="26"/>
      <c r="K10" s="26" t="s">
        <v>462</v>
      </c>
      <c r="L10" s="26" t="s">
        <v>463</v>
      </c>
      <c r="M10" s="26"/>
    </row>
    <row r="11" s="16" customFormat="1" ht="36" spans="1:13">
      <c r="A11" s="26"/>
      <c r="B11" s="26"/>
      <c r="C11" s="27"/>
      <c r="D11" s="26"/>
      <c r="E11" s="28"/>
      <c r="F11" s="26" t="s">
        <v>477</v>
      </c>
      <c r="G11" s="26" t="s">
        <v>478</v>
      </c>
      <c r="H11" s="26" t="s">
        <v>479</v>
      </c>
      <c r="I11" s="26"/>
      <c r="J11" s="26"/>
      <c r="K11" s="26" t="s">
        <v>462</v>
      </c>
      <c r="L11" s="26" t="s">
        <v>463</v>
      </c>
      <c r="M11" s="26"/>
    </row>
    <row r="12" s="16" customFormat="1" ht="36" spans="1:13">
      <c r="A12" s="26"/>
      <c r="B12" s="26"/>
      <c r="C12" s="27"/>
      <c r="D12" s="26"/>
      <c r="E12" s="28" t="s">
        <v>480</v>
      </c>
      <c r="F12" s="26" t="s">
        <v>481</v>
      </c>
      <c r="G12" s="26" t="s">
        <v>482</v>
      </c>
      <c r="H12" s="26" t="s">
        <v>483</v>
      </c>
      <c r="I12" s="26"/>
      <c r="J12" s="26"/>
      <c r="K12" s="26" t="s">
        <v>462</v>
      </c>
      <c r="L12" s="26" t="s">
        <v>463</v>
      </c>
      <c r="M12" s="26"/>
    </row>
    <row r="13" s="16" customFormat="1" ht="24" spans="1:13">
      <c r="A13" s="26"/>
      <c r="B13" s="26"/>
      <c r="C13" s="27"/>
      <c r="D13" s="26"/>
      <c r="E13" s="28" t="s">
        <v>484</v>
      </c>
      <c r="F13" s="26" t="s">
        <v>485</v>
      </c>
      <c r="G13" s="26" t="s">
        <v>486</v>
      </c>
      <c r="H13" s="26" t="s">
        <v>487</v>
      </c>
      <c r="I13" s="26"/>
      <c r="J13" s="26"/>
      <c r="K13" s="26" t="s">
        <v>462</v>
      </c>
      <c r="L13" s="26" t="s">
        <v>463</v>
      </c>
      <c r="M13" s="26"/>
    </row>
    <row r="14" s="16" customFormat="1" ht="48" spans="1:13">
      <c r="A14" s="26"/>
      <c r="B14" s="26"/>
      <c r="C14" s="27"/>
      <c r="D14" s="26"/>
      <c r="E14" s="28"/>
      <c r="F14" s="26" t="s">
        <v>488</v>
      </c>
      <c r="G14" s="26" t="s">
        <v>489</v>
      </c>
      <c r="H14" s="26" t="s">
        <v>490</v>
      </c>
      <c r="I14" s="26"/>
      <c r="J14" s="26"/>
      <c r="K14" s="26" t="s">
        <v>462</v>
      </c>
      <c r="L14" s="26" t="s">
        <v>463</v>
      </c>
      <c r="M14" s="26"/>
    </row>
    <row r="15" s="16" customFormat="1" ht="24" spans="1:13">
      <c r="A15" s="26"/>
      <c r="B15" s="26"/>
      <c r="C15" s="27"/>
      <c r="D15" s="26"/>
      <c r="E15" s="28"/>
      <c r="F15" s="26" t="s">
        <v>491</v>
      </c>
      <c r="G15" s="29" t="s">
        <v>492</v>
      </c>
      <c r="H15" s="26" t="s">
        <v>466</v>
      </c>
      <c r="I15" s="26"/>
      <c r="J15" s="26"/>
      <c r="K15" s="26" t="s">
        <v>462</v>
      </c>
      <c r="L15" s="26" t="s">
        <v>463</v>
      </c>
      <c r="M15" s="26"/>
    </row>
    <row r="16" s="16" customFormat="1" ht="24" spans="1:13">
      <c r="A16" s="26">
        <v>405004</v>
      </c>
      <c r="B16" s="26" t="s">
        <v>493</v>
      </c>
      <c r="C16" s="27">
        <v>15</v>
      </c>
      <c r="D16" s="26" t="s">
        <v>494</v>
      </c>
      <c r="E16" s="28" t="s">
        <v>484</v>
      </c>
      <c r="F16" s="26" t="s">
        <v>491</v>
      </c>
      <c r="G16" s="26" t="s">
        <v>492</v>
      </c>
      <c r="H16" s="26" t="s">
        <v>466</v>
      </c>
      <c r="I16" s="26"/>
      <c r="J16" s="26"/>
      <c r="K16" s="26" t="s">
        <v>462</v>
      </c>
      <c r="L16" s="26" t="s">
        <v>463</v>
      </c>
      <c r="M16" s="26"/>
    </row>
    <row r="17" s="16" customFormat="1" ht="24" spans="1:13">
      <c r="A17" s="26"/>
      <c r="B17" s="26"/>
      <c r="C17" s="27"/>
      <c r="D17" s="26"/>
      <c r="E17" s="28"/>
      <c r="F17" s="26" t="s">
        <v>488</v>
      </c>
      <c r="G17" s="26" t="s">
        <v>495</v>
      </c>
      <c r="H17" s="26" t="s">
        <v>490</v>
      </c>
      <c r="I17" s="26"/>
      <c r="J17" s="26"/>
      <c r="K17" s="26" t="s">
        <v>462</v>
      </c>
      <c r="L17" s="26" t="s">
        <v>463</v>
      </c>
      <c r="M17" s="26"/>
    </row>
    <row r="18" s="16" customFormat="1" ht="24" spans="1:13">
      <c r="A18" s="26"/>
      <c r="B18" s="26"/>
      <c r="C18" s="27"/>
      <c r="D18" s="26"/>
      <c r="E18" s="28"/>
      <c r="F18" s="26" t="s">
        <v>485</v>
      </c>
      <c r="G18" s="26" t="s">
        <v>496</v>
      </c>
      <c r="H18" s="26" t="s">
        <v>497</v>
      </c>
      <c r="I18" s="26"/>
      <c r="J18" s="26"/>
      <c r="K18" s="26" t="s">
        <v>462</v>
      </c>
      <c r="L18" s="26" t="s">
        <v>463</v>
      </c>
      <c r="M18" s="26"/>
    </row>
    <row r="19" s="16" customFormat="1" ht="36" spans="1:13">
      <c r="A19" s="26"/>
      <c r="B19" s="26"/>
      <c r="C19" s="27"/>
      <c r="D19" s="26"/>
      <c r="E19" s="28" t="s">
        <v>470</v>
      </c>
      <c r="F19" s="26" t="s">
        <v>474</v>
      </c>
      <c r="G19" s="26" t="s">
        <v>498</v>
      </c>
      <c r="H19" s="26" t="s">
        <v>499</v>
      </c>
      <c r="I19" s="26"/>
      <c r="J19" s="26"/>
      <c r="K19" s="26" t="s">
        <v>462</v>
      </c>
      <c r="L19" s="26" t="s">
        <v>463</v>
      </c>
      <c r="M19" s="26"/>
    </row>
    <row r="20" s="16" customFormat="1" ht="14.25" spans="1:13">
      <c r="A20" s="26"/>
      <c r="B20" s="26"/>
      <c r="C20" s="27"/>
      <c r="D20" s="26"/>
      <c r="E20" s="28"/>
      <c r="F20" s="26" t="s">
        <v>471</v>
      </c>
      <c r="G20" s="26" t="s">
        <v>500</v>
      </c>
      <c r="H20" s="26" t="s">
        <v>501</v>
      </c>
      <c r="I20" s="26"/>
      <c r="J20" s="26"/>
      <c r="K20" s="26" t="s">
        <v>462</v>
      </c>
      <c r="L20" s="26" t="s">
        <v>463</v>
      </c>
      <c r="M20" s="26"/>
    </row>
    <row r="21" s="16" customFormat="1" ht="36" spans="1:13">
      <c r="A21" s="26"/>
      <c r="B21" s="26"/>
      <c r="C21" s="27"/>
      <c r="D21" s="26"/>
      <c r="E21" s="28"/>
      <c r="F21" s="26" t="s">
        <v>477</v>
      </c>
      <c r="G21" s="26" t="s">
        <v>502</v>
      </c>
      <c r="H21" s="26" t="s">
        <v>503</v>
      </c>
      <c r="I21" s="26"/>
      <c r="J21" s="26"/>
      <c r="K21" s="26" t="s">
        <v>462</v>
      </c>
      <c r="L21" s="26" t="s">
        <v>463</v>
      </c>
      <c r="M21" s="26"/>
    </row>
    <row r="22" s="16" customFormat="1" ht="36" spans="1:13">
      <c r="A22" s="26"/>
      <c r="B22" s="26"/>
      <c r="C22" s="27"/>
      <c r="D22" s="26"/>
      <c r="E22" s="28" t="s">
        <v>480</v>
      </c>
      <c r="F22" s="26" t="s">
        <v>481</v>
      </c>
      <c r="G22" s="26" t="s">
        <v>504</v>
      </c>
      <c r="H22" s="26" t="s">
        <v>505</v>
      </c>
      <c r="I22" s="26"/>
      <c r="J22" s="26"/>
      <c r="K22" s="26" t="s">
        <v>462</v>
      </c>
      <c r="L22" s="26" t="s">
        <v>463</v>
      </c>
      <c r="M22" s="26"/>
    </row>
    <row r="23" s="16" customFormat="1" ht="24" spans="1:13">
      <c r="A23" s="26"/>
      <c r="B23" s="26"/>
      <c r="C23" s="27"/>
      <c r="D23" s="26"/>
      <c r="E23" s="28" t="s">
        <v>458</v>
      </c>
      <c r="F23" s="26" t="s">
        <v>467</v>
      </c>
      <c r="G23" s="26" t="s">
        <v>506</v>
      </c>
      <c r="H23" s="30" t="s">
        <v>469</v>
      </c>
      <c r="I23" s="26"/>
      <c r="J23" s="26"/>
      <c r="K23" s="26" t="s">
        <v>462</v>
      </c>
      <c r="L23" s="26" t="s">
        <v>463</v>
      </c>
      <c r="M23" s="26"/>
    </row>
    <row r="24" s="16" customFormat="1" ht="24" spans="1:13">
      <c r="A24" s="26"/>
      <c r="B24" s="26"/>
      <c r="C24" s="27"/>
      <c r="D24" s="26"/>
      <c r="E24" s="28"/>
      <c r="F24" s="26" t="s">
        <v>464</v>
      </c>
      <c r="G24" s="31" t="s">
        <v>507</v>
      </c>
      <c r="H24" s="26" t="s">
        <v>466</v>
      </c>
      <c r="I24" s="26"/>
      <c r="J24" s="26"/>
      <c r="K24" s="26" t="s">
        <v>462</v>
      </c>
      <c r="L24" s="26" t="s">
        <v>463</v>
      </c>
      <c r="M24" s="26"/>
    </row>
    <row r="25" s="16" customFormat="1" ht="24" spans="1:13">
      <c r="A25" s="26"/>
      <c r="B25" s="26"/>
      <c r="C25" s="27"/>
      <c r="D25" s="26"/>
      <c r="E25" s="28"/>
      <c r="F25" s="26" t="s">
        <v>459</v>
      </c>
      <c r="G25" s="26" t="s">
        <v>508</v>
      </c>
      <c r="H25" s="26" t="s">
        <v>509</v>
      </c>
      <c r="I25" s="26"/>
      <c r="J25" s="26"/>
      <c r="K25" s="26" t="s">
        <v>462</v>
      </c>
      <c r="L25" s="26" t="s">
        <v>463</v>
      </c>
      <c r="M25" s="26"/>
    </row>
    <row r="26" s="16" customFormat="1" ht="24" spans="1:13">
      <c r="A26" s="26">
        <v>405004</v>
      </c>
      <c r="B26" s="26" t="s">
        <v>510</v>
      </c>
      <c r="C26" s="27">
        <v>5</v>
      </c>
      <c r="D26" s="26" t="s">
        <v>511</v>
      </c>
      <c r="E26" s="28" t="s">
        <v>484</v>
      </c>
      <c r="F26" s="26" t="s">
        <v>491</v>
      </c>
      <c r="G26" s="26" t="s">
        <v>492</v>
      </c>
      <c r="H26" s="26" t="s">
        <v>466</v>
      </c>
      <c r="I26" s="26"/>
      <c r="J26" s="26"/>
      <c r="K26" s="26" t="s">
        <v>462</v>
      </c>
      <c r="L26" s="26" t="s">
        <v>463</v>
      </c>
      <c r="M26" s="26"/>
    </row>
    <row r="27" s="16" customFormat="1" ht="36" spans="1:13">
      <c r="A27" s="26"/>
      <c r="B27" s="26"/>
      <c r="C27" s="27"/>
      <c r="D27" s="26"/>
      <c r="E27" s="28"/>
      <c r="F27" s="26" t="s">
        <v>488</v>
      </c>
      <c r="G27" s="26" t="s">
        <v>512</v>
      </c>
      <c r="H27" s="26" t="s">
        <v>513</v>
      </c>
      <c r="I27" s="26"/>
      <c r="J27" s="26"/>
      <c r="K27" s="26" t="s">
        <v>462</v>
      </c>
      <c r="L27" s="26" t="s">
        <v>463</v>
      </c>
      <c r="M27" s="26"/>
    </row>
    <row r="28" s="16" customFormat="1" ht="24" spans="1:13">
      <c r="A28" s="26"/>
      <c r="B28" s="26"/>
      <c r="C28" s="27"/>
      <c r="D28" s="26"/>
      <c r="E28" s="28"/>
      <c r="F28" s="26" t="s">
        <v>485</v>
      </c>
      <c r="G28" s="26" t="s">
        <v>514</v>
      </c>
      <c r="H28" s="26" t="s">
        <v>515</v>
      </c>
      <c r="I28" s="26"/>
      <c r="J28" s="26"/>
      <c r="K28" s="26" t="s">
        <v>462</v>
      </c>
      <c r="L28" s="26" t="s">
        <v>463</v>
      </c>
      <c r="M28" s="26"/>
    </row>
    <row r="29" s="16" customFormat="1" ht="24" spans="1:13">
      <c r="A29" s="26"/>
      <c r="B29" s="26"/>
      <c r="C29" s="27"/>
      <c r="D29" s="26"/>
      <c r="E29" s="28" t="s">
        <v>470</v>
      </c>
      <c r="F29" s="26" t="s">
        <v>474</v>
      </c>
      <c r="G29" s="26" t="s">
        <v>516</v>
      </c>
      <c r="H29" s="26" t="s">
        <v>517</v>
      </c>
      <c r="I29" s="26"/>
      <c r="J29" s="26"/>
      <c r="K29" s="26" t="s">
        <v>462</v>
      </c>
      <c r="L29" s="26" t="s">
        <v>463</v>
      </c>
      <c r="M29" s="26"/>
    </row>
    <row r="30" s="16" customFormat="1" ht="14.25" spans="1:13">
      <c r="A30" s="26"/>
      <c r="B30" s="26"/>
      <c r="C30" s="27"/>
      <c r="D30" s="26"/>
      <c r="E30" s="28"/>
      <c r="F30" s="26" t="s">
        <v>471</v>
      </c>
      <c r="G30" s="26" t="s">
        <v>518</v>
      </c>
      <c r="H30" s="26" t="s">
        <v>519</v>
      </c>
      <c r="I30" s="26"/>
      <c r="J30" s="26"/>
      <c r="K30" s="26" t="s">
        <v>462</v>
      </c>
      <c r="L30" s="26" t="s">
        <v>463</v>
      </c>
      <c r="M30" s="26"/>
    </row>
    <row r="31" s="16" customFormat="1" ht="24" spans="1:13">
      <c r="A31" s="26"/>
      <c r="B31" s="26"/>
      <c r="C31" s="27"/>
      <c r="D31" s="26"/>
      <c r="E31" s="28"/>
      <c r="F31" s="26" t="s">
        <v>477</v>
      </c>
      <c r="G31" s="29" t="s">
        <v>520</v>
      </c>
      <c r="H31" s="26" t="s">
        <v>521</v>
      </c>
      <c r="I31" s="26"/>
      <c r="J31" s="26"/>
      <c r="K31" s="26" t="s">
        <v>462</v>
      </c>
      <c r="L31" s="26" t="s">
        <v>463</v>
      </c>
      <c r="M31" s="26"/>
    </row>
    <row r="32" s="16" customFormat="1" ht="36" spans="1:13">
      <c r="A32" s="26"/>
      <c r="B32" s="26"/>
      <c r="C32" s="27"/>
      <c r="D32" s="26"/>
      <c r="E32" s="28" t="s">
        <v>480</v>
      </c>
      <c r="F32" s="26" t="s">
        <v>481</v>
      </c>
      <c r="G32" s="26" t="s">
        <v>504</v>
      </c>
      <c r="H32" s="26" t="s">
        <v>505</v>
      </c>
      <c r="I32" s="26"/>
      <c r="J32" s="26"/>
      <c r="K32" s="26" t="s">
        <v>462</v>
      </c>
      <c r="L32" s="26" t="s">
        <v>463</v>
      </c>
      <c r="M32" s="26"/>
    </row>
    <row r="33" s="16" customFormat="1" ht="36" spans="1:13">
      <c r="A33" s="26"/>
      <c r="B33" s="26"/>
      <c r="C33" s="27"/>
      <c r="D33" s="26"/>
      <c r="E33" s="28" t="s">
        <v>458</v>
      </c>
      <c r="F33" s="26" t="s">
        <v>467</v>
      </c>
      <c r="G33" s="26" t="s">
        <v>522</v>
      </c>
      <c r="H33" s="26" t="s">
        <v>469</v>
      </c>
      <c r="I33" s="26"/>
      <c r="J33" s="26"/>
      <c r="K33" s="26" t="s">
        <v>462</v>
      </c>
      <c r="L33" s="26" t="s">
        <v>463</v>
      </c>
      <c r="M33" s="26"/>
    </row>
    <row r="34" s="16" customFormat="1" ht="24" spans="1:13">
      <c r="A34" s="26"/>
      <c r="B34" s="26"/>
      <c r="C34" s="27"/>
      <c r="D34" s="26"/>
      <c r="E34" s="28"/>
      <c r="F34" s="26" t="s">
        <v>464</v>
      </c>
      <c r="G34" s="31" t="s">
        <v>523</v>
      </c>
      <c r="H34" s="26" t="s">
        <v>524</v>
      </c>
      <c r="I34" s="26"/>
      <c r="J34" s="26"/>
      <c r="K34" s="26" t="s">
        <v>462</v>
      </c>
      <c r="L34" s="26" t="s">
        <v>463</v>
      </c>
      <c r="M34" s="26"/>
    </row>
    <row r="35" s="16" customFormat="1" ht="44.1" customHeight="1" spans="1:13">
      <c r="A35" s="26"/>
      <c r="B35" s="26"/>
      <c r="C35" s="27"/>
      <c r="D35" s="26"/>
      <c r="E35" s="28"/>
      <c r="F35" s="26" t="s">
        <v>459</v>
      </c>
      <c r="G35" s="26" t="s">
        <v>508</v>
      </c>
      <c r="H35" s="26" t="s">
        <v>509</v>
      </c>
      <c r="I35" s="26"/>
      <c r="J35" s="26"/>
      <c r="K35" s="26" t="s">
        <v>462</v>
      </c>
      <c r="L35" s="26" t="s">
        <v>463</v>
      </c>
      <c r="M35" s="26"/>
    </row>
    <row r="36" s="16" customFormat="1" ht="36" spans="1:13">
      <c r="A36" s="26">
        <v>405004</v>
      </c>
      <c r="B36" s="26" t="s">
        <v>525</v>
      </c>
      <c r="C36" s="27">
        <v>50</v>
      </c>
      <c r="D36" s="26" t="s">
        <v>526</v>
      </c>
      <c r="E36" s="28" t="s">
        <v>480</v>
      </c>
      <c r="F36" s="26" t="s">
        <v>481</v>
      </c>
      <c r="G36" s="26" t="s">
        <v>504</v>
      </c>
      <c r="H36" s="26" t="s">
        <v>505</v>
      </c>
      <c r="I36" s="26"/>
      <c r="J36" s="26"/>
      <c r="K36" s="26" t="s">
        <v>462</v>
      </c>
      <c r="L36" s="26" t="s">
        <v>463</v>
      </c>
      <c r="M36" s="26"/>
    </row>
    <row r="37" s="16" customFormat="1" ht="24" spans="1:13">
      <c r="A37" s="26"/>
      <c r="B37" s="26"/>
      <c r="C37" s="27"/>
      <c r="D37" s="26"/>
      <c r="E37" s="28" t="s">
        <v>484</v>
      </c>
      <c r="F37" s="26" t="s">
        <v>491</v>
      </c>
      <c r="G37" s="26" t="s">
        <v>506</v>
      </c>
      <c r="H37" s="26" t="s">
        <v>469</v>
      </c>
      <c r="I37" s="26"/>
      <c r="J37" s="26"/>
      <c r="K37" s="26" t="s">
        <v>462</v>
      </c>
      <c r="L37" s="26" t="s">
        <v>463</v>
      </c>
      <c r="M37" s="26"/>
    </row>
    <row r="38" s="16" customFormat="1" ht="72" spans="1:13">
      <c r="A38" s="26"/>
      <c r="B38" s="26"/>
      <c r="C38" s="27"/>
      <c r="D38" s="26"/>
      <c r="E38" s="28"/>
      <c r="F38" s="26" t="s">
        <v>488</v>
      </c>
      <c r="G38" s="26" t="s">
        <v>527</v>
      </c>
      <c r="H38" s="26" t="s">
        <v>528</v>
      </c>
      <c r="I38" s="26"/>
      <c r="J38" s="26"/>
      <c r="K38" s="26" t="s">
        <v>462</v>
      </c>
      <c r="L38" s="26" t="s">
        <v>463</v>
      </c>
      <c r="M38" s="26"/>
    </row>
    <row r="39" s="16" customFormat="1" ht="24" spans="1:13">
      <c r="A39" s="26"/>
      <c r="B39" s="26"/>
      <c r="C39" s="27"/>
      <c r="D39" s="26"/>
      <c r="E39" s="28"/>
      <c r="F39" s="26" t="s">
        <v>485</v>
      </c>
      <c r="G39" s="26" t="s">
        <v>496</v>
      </c>
      <c r="H39" s="26" t="s">
        <v>529</v>
      </c>
      <c r="I39" s="26"/>
      <c r="J39" s="26"/>
      <c r="K39" s="26" t="s">
        <v>462</v>
      </c>
      <c r="L39" s="26" t="s">
        <v>463</v>
      </c>
      <c r="M39" s="26"/>
    </row>
    <row r="40" s="16" customFormat="1" ht="36" spans="1:13">
      <c r="A40" s="26"/>
      <c r="B40" s="26"/>
      <c r="C40" s="27"/>
      <c r="D40" s="26"/>
      <c r="E40" s="28" t="s">
        <v>470</v>
      </c>
      <c r="F40" s="26" t="s">
        <v>474</v>
      </c>
      <c r="G40" s="26" t="s">
        <v>530</v>
      </c>
      <c r="H40" s="26" t="s">
        <v>531</v>
      </c>
      <c r="I40" s="26"/>
      <c r="J40" s="26"/>
      <c r="K40" s="26" t="s">
        <v>462</v>
      </c>
      <c r="L40" s="26" t="s">
        <v>463</v>
      </c>
      <c r="M40" s="26"/>
    </row>
    <row r="41" s="16" customFormat="1" ht="48" spans="1:13">
      <c r="A41" s="26"/>
      <c r="B41" s="26"/>
      <c r="C41" s="27"/>
      <c r="D41" s="26"/>
      <c r="E41" s="28"/>
      <c r="F41" s="26" t="s">
        <v>477</v>
      </c>
      <c r="G41" s="26" t="s">
        <v>502</v>
      </c>
      <c r="H41" s="26" t="s">
        <v>532</v>
      </c>
      <c r="I41" s="26"/>
      <c r="J41" s="26"/>
      <c r="K41" s="26" t="s">
        <v>533</v>
      </c>
      <c r="L41" s="26" t="s">
        <v>463</v>
      </c>
      <c r="M41" s="26"/>
    </row>
    <row r="42" s="16" customFormat="1" ht="24" spans="1:13">
      <c r="A42" s="26"/>
      <c r="B42" s="26"/>
      <c r="C42" s="27"/>
      <c r="D42" s="26"/>
      <c r="E42" s="28"/>
      <c r="F42" s="26" t="s">
        <v>471</v>
      </c>
      <c r="G42" s="26" t="s">
        <v>534</v>
      </c>
      <c r="H42" s="26" t="s">
        <v>535</v>
      </c>
      <c r="I42" s="26"/>
      <c r="J42" s="26"/>
      <c r="K42" s="26" t="s">
        <v>536</v>
      </c>
      <c r="L42" s="26" t="s">
        <v>463</v>
      </c>
      <c r="M42" s="26"/>
    </row>
    <row r="43" s="16" customFormat="1" ht="24" spans="1:13">
      <c r="A43" s="26"/>
      <c r="B43" s="26"/>
      <c r="C43" s="27"/>
      <c r="D43" s="26"/>
      <c r="E43" s="28" t="s">
        <v>458</v>
      </c>
      <c r="F43" s="26" t="s">
        <v>467</v>
      </c>
      <c r="G43" s="26" t="s">
        <v>506</v>
      </c>
      <c r="H43" s="26" t="s">
        <v>469</v>
      </c>
      <c r="I43" s="26"/>
      <c r="J43" s="26"/>
      <c r="K43" s="26" t="s">
        <v>462</v>
      </c>
      <c r="L43" s="26" t="s">
        <v>463</v>
      </c>
      <c r="M43" s="26"/>
    </row>
    <row r="44" s="16" customFormat="1" ht="24" spans="1:13">
      <c r="A44" s="26"/>
      <c r="B44" s="26"/>
      <c r="C44" s="27"/>
      <c r="D44" s="26"/>
      <c r="E44" s="28"/>
      <c r="F44" s="26" t="s">
        <v>459</v>
      </c>
      <c r="G44" s="26" t="s">
        <v>537</v>
      </c>
      <c r="H44" s="26" t="s">
        <v>538</v>
      </c>
      <c r="I44" s="26"/>
      <c r="J44" s="26"/>
      <c r="K44" s="26" t="s">
        <v>462</v>
      </c>
      <c r="L44" s="26" t="s">
        <v>463</v>
      </c>
      <c r="M44" s="26"/>
    </row>
    <row r="45" s="16" customFormat="1" ht="36" spans="1:13">
      <c r="A45" s="26"/>
      <c r="B45" s="26"/>
      <c r="C45" s="27"/>
      <c r="D45" s="26"/>
      <c r="E45" s="28"/>
      <c r="F45" s="26" t="s">
        <v>464</v>
      </c>
      <c r="G45" s="26" t="s">
        <v>539</v>
      </c>
      <c r="H45" s="26" t="s">
        <v>466</v>
      </c>
      <c r="I45" s="26"/>
      <c r="J45" s="26"/>
      <c r="K45" s="26" t="s">
        <v>462</v>
      </c>
      <c r="L45" s="26" t="s">
        <v>463</v>
      </c>
      <c r="M45" s="26"/>
    </row>
    <row r="46" s="17" customFormat="1" ht="24" spans="1:13">
      <c r="A46" s="26">
        <v>405004</v>
      </c>
      <c r="B46" s="26" t="s">
        <v>540</v>
      </c>
      <c r="C46" s="27">
        <v>10</v>
      </c>
      <c r="D46" s="26" t="s">
        <v>541</v>
      </c>
      <c r="E46" s="28" t="s">
        <v>458</v>
      </c>
      <c r="F46" s="26" t="s">
        <v>459</v>
      </c>
      <c r="G46" s="26" t="s">
        <v>508</v>
      </c>
      <c r="H46" s="26" t="s">
        <v>509</v>
      </c>
      <c r="I46" s="26"/>
      <c r="J46" s="26"/>
      <c r="K46" s="26" t="s">
        <v>462</v>
      </c>
      <c r="L46" s="26" t="s">
        <v>463</v>
      </c>
      <c r="M46" s="26"/>
    </row>
    <row r="47" s="17" customFormat="1" ht="36" spans="1:13">
      <c r="A47" s="26"/>
      <c r="B47" s="26"/>
      <c r="C47" s="27"/>
      <c r="D47" s="26"/>
      <c r="E47" s="28"/>
      <c r="F47" s="26" t="s">
        <v>467</v>
      </c>
      <c r="G47" s="26" t="s">
        <v>522</v>
      </c>
      <c r="H47" s="26" t="s">
        <v>469</v>
      </c>
      <c r="I47" s="26"/>
      <c r="J47" s="26"/>
      <c r="K47" s="26" t="s">
        <v>462</v>
      </c>
      <c r="L47" s="26" t="s">
        <v>463</v>
      </c>
      <c r="M47" s="26"/>
    </row>
    <row r="48" s="17" customFormat="1" ht="24" spans="1:13">
      <c r="A48" s="26"/>
      <c r="B48" s="26"/>
      <c r="C48" s="27"/>
      <c r="D48" s="26"/>
      <c r="E48" s="28"/>
      <c r="F48" s="26" t="s">
        <v>464</v>
      </c>
      <c r="G48" s="31" t="s">
        <v>523</v>
      </c>
      <c r="H48" s="26" t="s">
        <v>542</v>
      </c>
      <c r="I48" s="26"/>
      <c r="J48" s="26"/>
      <c r="K48" s="26" t="s">
        <v>462</v>
      </c>
      <c r="L48" s="26" t="s">
        <v>463</v>
      </c>
      <c r="M48" s="26"/>
    </row>
    <row r="49" s="17" customFormat="1" ht="24" spans="1:13">
      <c r="A49" s="26"/>
      <c r="B49" s="26"/>
      <c r="C49" s="27"/>
      <c r="D49" s="26"/>
      <c r="E49" s="28" t="s">
        <v>484</v>
      </c>
      <c r="F49" s="26" t="s">
        <v>491</v>
      </c>
      <c r="G49" s="26" t="s">
        <v>492</v>
      </c>
      <c r="H49" s="26" t="s">
        <v>466</v>
      </c>
      <c r="I49" s="26"/>
      <c r="J49" s="26"/>
      <c r="K49" s="26" t="s">
        <v>462</v>
      </c>
      <c r="L49" s="26" t="s">
        <v>463</v>
      </c>
      <c r="M49" s="26"/>
    </row>
    <row r="50" s="17" customFormat="1" ht="24" spans="1:13">
      <c r="A50" s="26"/>
      <c r="B50" s="26"/>
      <c r="C50" s="27"/>
      <c r="D50" s="26"/>
      <c r="E50" s="28"/>
      <c r="F50" s="26" t="s">
        <v>488</v>
      </c>
      <c r="G50" s="26" t="s">
        <v>543</v>
      </c>
      <c r="H50" s="26" t="s">
        <v>544</v>
      </c>
      <c r="I50" s="26"/>
      <c r="J50" s="26"/>
      <c r="K50" s="26" t="s">
        <v>462</v>
      </c>
      <c r="L50" s="26" t="s">
        <v>463</v>
      </c>
      <c r="M50" s="26"/>
    </row>
    <row r="51" s="17" customFormat="1" ht="24" spans="1:13">
      <c r="A51" s="26"/>
      <c r="B51" s="26"/>
      <c r="C51" s="27"/>
      <c r="D51" s="26"/>
      <c r="E51" s="28"/>
      <c r="F51" s="26" t="s">
        <v>485</v>
      </c>
      <c r="G51" s="26" t="s">
        <v>543</v>
      </c>
      <c r="H51" s="26" t="s">
        <v>529</v>
      </c>
      <c r="I51" s="26"/>
      <c r="J51" s="26"/>
      <c r="K51" s="26" t="s">
        <v>462</v>
      </c>
      <c r="L51" s="26" t="s">
        <v>463</v>
      </c>
      <c r="M51" s="26"/>
    </row>
    <row r="52" s="17" customFormat="1" ht="36" spans="1:13">
      <c r="A52" s="26"/>
      <c r="B52" s="26"/>
      <c r="C52" s="27"/>
      <c r="D52" s="26"/>
      <c r="E52" s="28" t="s">
        <v>480</v>
      </c>
      <c r="F52" s="26" t="s">
        <v>481</v>
      </c>
      <c r="G52" s="26" t="s">
        <v>504</v>
      </c>
      <c r="H52" s="26" t="s">
        <v>505</v>
      </c>
      <c r="I52" s="26"/>
      <c r="J52" s="26"/>
      <c r="K52" s="26" t="s">
        <v>462</v>
      </c>
      <c r="L52" s="26" t="s">
        <v>463</v>
      </c>
      <c r="M52" s="26"/>
    </row>
    <row r="53" s="17" customFormat="1" ht="36" spans="1:13">
      <c r="A53" s="26"/>
      <c r="B53" s="26"/>
      <c r="C53" s="27"/>
      <c r="D53" s="26"/>
      <c r="E53" s="28" t="s">
        <v>470</v>
      </c>
      <c r="F53" s="26" t="s">
        <v>477</v>
      </c>
      <c r="G53" s="26" t="s">
        <v>545</v>
      </c>
      <c r="H53" s="26" t="s">
        <v>546</v>
      </c>
      <c r="I53" s="26"/>
      <c r="J53" s="26"/>
      <c r="K53" s="26" t="s">
        <v>462</v>
      </c>
      <c r="L53" s="26" t="s">
        <v>463</v>
      </c>
      <c r="M53" s="26"/>
    </row>
    <row r="54" s="17" customFormat="1" ht="36" spans="1:13">
      <c r="A54" s="26"/>
      <c r="B54" s="26"/>
      <c r="C54" s="27"/>
      <c r="D54" s="26"/>
      <c r="E54" s="28"/>
      <c r="F54" s="26" t="s">
        <v>471</v>
      </c>
      <c r="G54" s="26" t="s">
        <v>545</v>
      </c>
      <c r="H54" s="26" t="s">
        <v>546</v>
      </c>
      <c r="I54" s="26"/>
      <c r="J54" s="26"/>
      <c r="K54" s="26" t="s">
        <v>462</v>
      </c>
      <c r="L54" s="26" t="s">
        <v>463</v>
      </c>
      <c r="M54" s="26"/>
    </row>
    <row r="55" s="17" customFormat="1" spans="1:13">
      <c r="A55" s="26"/>
      <c r="B55" s="26"/>
      <c r="C55" s="27"/>
      <c r="D55" s="26"/>
      <c r="E55" s="28"/>
      <c r="F55" s="26" t="s">
        <v>474</v>
      </c>
      <c r="G55" s="26" t="s">
        <v>547</v>
      </c>
      <c r="H55" s="32">
        <v>44926</v>
      </c>
      <c r="I55" s="26"/>
      <c r="J55" s="26"/>
      <c r="K55" s="26"/>
      <c r="L55" s="26"/>
      <c r="M55" s="26"/>
    </row>
  </sheetData>
  <mergeCells count="43">
    <mergeCell ref="C2:M2"/>
    <mergeCell ref="A3:K3"/>
    <mergeCell ref="L3:M3"/>
    <mergeCell ref="E4:M4"/>
    <mergeCell ref="A4:A5"/>
    <mergeCell ref="A6:A15"/>
    <mergeCell ref="A16:A25"/>
    <mergeCell ref="A26:A35"/>
    <mergeCell ref="A36:A45"/>
    <mergeCell ref="A46:A55"/>
    <mergeCell ref="B4:B5"/>
    <mergeCell ref="B6:B15"/>
    <mergeCell ref="B16:B25"/>
    <mergeCell ref="B26:B35"/>
    <mergeCell ref="B36:B45"/>
    <mergeCell ref="B46:B55"/>
    <mergeCell ref="C4:C5"/>
    <mergeCell ref="C6:C15"/>
    <mergeCell ref="C16:C25"/>
    <mergeCell ref="C26:C35"/>
    <mergeCell ref="C36:C45"/>
    <mergeCell ref="C46:C55"/>
    <mergeCell ref="D4:D5"/>
    <mergeCell ref="D6:D15"/>
    <mergeCell ref="D16:D25"/>
    <mergeCell ref="D26:D35"/>
    <mergeCell ref="D36:D45"/>
    <mergeCell ref="D46:D55"/>
    <mergeCell ref="E6:E8"/>
    <mergeCell ref="E9:E11"/>
    <mergeCell ref="E13:E15"/>
    <mergeCell ref="E16:E18"/>
    <mergeCell ref="E19:E21"/>
    <mergeCell ref="E23:E25"/>
    <mergeCell ref="E26:E28"/>
    <mergeCell ref="E29:E31"/>
    <mergeCell ref="E33:E35"/>
    <mergeCell ref="E37:E39"/>
    <mergeCell ref="E40:E42"/>
    <mergeCell ref="E43:E45"/>
    <mergeCell ref="E46:E48"/>
    <mergeCell ref="E49:E51"/>
    <mergeCell ref="E53:E5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opLeftCell="F1" workbookViewId="0">
      <selection activeCell="U6" sqref="U6"/>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4" t="s">
        <v>548</v>
      </c>
    </row>
    <row r="2" ht="42.2" customHeight="1" spans="1:19">
      <c r="A2" s="1" t="s">
        <v>549</v>
      </c>
      <c r="B2" s="1"/>
      <c r="C2" s="1"/>
      <c r="D2" s="1"/>
      <c r="E2" s="1"/>
      <c r="F2" s="1"/>
      <c r="G2" s="1"/>
      <c r="H2" s="1"/>
      <c r="I2" s="1"/>
      <c r="J2" s="1"/>
      <c r="K2" s="1"/>
      <c r="L2" s="1"/>
      <c r="M2" s="1"/>
      <c r="N2" s="1"/>
      <c r="O2" s="1"/>
      <c r="P2" s="1"/>
      <c r="Q2" s="1"/>
      <c r="R2" s="1"/>
      <c r="S2" s="1"/>
    </row>
    <row r="3" ht="23.25" customHeight="1" spans="1:19">
      <c r="A3" s="2" t="str">
        <f>"部门"&amp;":"&amp;封面!E4&amp;封面!E5</f>
        <v>部门:405004益阳市赫山区妇幼保健院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5" t="s">
        <v>31</v>
      </c>
      <c r="R4" s="15"/>
      <c r="S4" s="15"/>
    </row>
    <row r="5" ht="29.25" customHeight="1" spans="1:19">
      <c r="A5" s="4" t="s">
        <v>404</v>
      </c>
      <c r="B5" s="4" t="s">
        <v>405</v>
      </c>
      <c r="C5" s="4" t="s">
        <v>550</v>
      </c>
      <c r="D5" s="4"/>
      <c r="E5" s="4"/>
      <c r="F5" s="4"/>
      <c r="G5" s="4"/>
      <c r="H5" s="4"/>
      <c r="I5" s="4"/>
      <c r="J5" s="4" t="s">
        <v>551</v>
      </c>
      <c r="K5" s="9" t="s">
        <v>552</v>
      </c>
      <c r="L5" s="9"/>
      <c r="M5" s="9"/>
      <c r="N5" s="9"/>
      <c r="O5" s="9"/>
      <c r="P5" s="9"/>
      <c r="Q5" s="9"/>
      <c r="R5" s="9"/>
      <c r="S5" s="9"/>
    </row>
    <row r="6" ht="32.85" customHeight="1" spans="1:19">
      <c r="A6" s="4"/>
      <c r="B6" s="4"/>
      <c r="C6" s="4" t="s">
        <v>444</v>
      </c>
      <c r="D6" s="4" t="s">
        <v>553</v>
      </c>
      <c r="E6" s="4"/>
      <c r="F6" s="4"/>
      <c r="G6" s="4"/>
      <c r="H6" s="4" t="s">
        <v>554</v>
      </c>
      <c r="I6" s="4"/>
      <c r="J6" s="4"/>
      <c r="K6" s="9"/>
      <c r="L6" s="9"/>
      <c r="M6" s="9"/>
      <c r="N6" s="9"/>
      <c r="O6" s="9"/>
      <c r="P6" s="9"/>
      <c r="Q6" s="9"/>
      <c r="R6" s="9"/>
      <c r="S6" s="9"/>
    </row>
    <row r="7" ht="38.85" customHeight="1" spans="1:19">
      <c r="A7" s="4"/>
      <c r="B7" s="4"/>
      <c r="C7" s="4"/>
      <c r="D7" s="4" t="s">
        <v>138</v>
      </c>
      <c r="E7" s="4" t="s">
        <v>555</v>
      </c>
      <c r="F7" s="4" t="s">
        <v>142</v>
      </c>
      <c r="G7" s="4" t="s">
        <v>556</v>
      </c>
      <c r="H7" s="4" t="s">
        <v>159</v>
      </c>
      <c r="I7" s="4" t="s">
        <v>160</v>
      </c>
      <c r="J7" s="4"/>
      <c r="K7" s="4" t="s">
        <v>447</v>
      </c>
      <c r="L7" s="4" t="s">
        <v>448</v>
      </c>
      <c r="M7" s="4" t="s">
        <v>449</v>
      </c>
      <c r="N7" s="4" t="s">
        <v>454</v>
      </c>
      <c r="O7" s="4" t="s">
        <v>450</v>
      </c>
      <c r="P7" s="4" t="s">
        <v>557</v>
      </c>
      <c r="Q7" s="4" t="s">
        <v>558</v>
      </c>
      <c r="R7" s="4" t="s">
        <v>559</v>
      </c>
      <c r="S7" s="4" t="s">
        <v>455</v>
      </c>
    </row>
    <row r="8" ht="135" spans="1:19">
      <c r="A8" s="5">
        <f>封面!E4</f>
        <v>405004</v>
      </c>
      <c r="B8" s="5" t="str">
        <f>封面!E5</f>
        <v>益阳市赫山区妇幼保健院</v>
      </c>
      <c r="C8" s="6">
        <f>'1收支总表'!B6</f>
        <v>434.27498</v>
      </c>
      <c r="D8" s="6">
        <f>C8</f>
        <v>434.27498</v>
      </c>
      <c r="E8" s="6"/>
      <c r="F8" s="6"/>
      <c r="G8" s="6"/>
      <c r="H8" s="6">
        <f>D8-I8</f>
        <v>349.27498</v>
      </c>
      <c r="I8" s="6">
        <f>'3支出总表'!H6</f>
        <v>85</v>
      </c>
      <c r="J8" s="10" t="s">
        <v>560</v>
      </c>
      <c r="K8" s="11" t="s">
        <v>470</v>
      </c>
      <c r="L8" s="11" t="s">
        <v>561</v>
      </c>
      <c r="M8" s="10" t="s">
        <v>562</v>
      </c>
      <c r="N8" s="10"/>
      <c r="O8" s="10"/>
      <c r="P8" s="10"/>
      <c r="Q8" s="10"/>
      <c r="R8" s="10"/>
      <c r="S8" s="10"/>
    </row>
    <row r="9" ht="67.5" spans="1:19">
      <c r="A9" s="7"/>
      <c r="B9" s="7"/>
      <c r="C9" s="6"/>
      <c r="D9" s="6"/>
      <c r="E9" s="6"/>
      <c r="F9" s="6"/>
      <c r="G9" s="6"/>
      <c r="H9" s="6"/>
      <c r="I9" s="6"/>
      <c r="J9" s="10"/>
      <c r="K9" s="11"/>
      <c r="L9" s="11" t="s">
        <v>563</v>
      </c>
      <c r="M9" s="12" t="s">
        <v>564</v>
      </c>
      <c r="N9" s="12"/>
      <c r="O9" s="12"/>
      <c r="P9" s="12"/>
      <c r="Q9" s="12" t="s">
        <v>565</v>
      </c>
      <c r="R9" s="12" t="s">
        <v>566</v>
      </c>
      <c r="S9" s="10"/>
    </row>
    <row r="10" ht="33.75" spans="1:19">
      <c r="A10" s="7"/>
      <c r="B10" s="7"/>
      <c r="C10" s="6"/>
      <c r="D10" s="6"/>
      <c r="E10" s="6"/>
      <c r="F10" s="6"/>
      <c r="G10" s="6"/>
      <c r="H10" s="6"/>
      <c r="I10" s="6"/>
      <c r="J10" s="10"/>
      <c r="K10" s="11"/>
      <c r="L10" s="11" t="s">
        <v>567</v>
      </c>
      <c r="M10" s="12" t="s">
        <v>568</v>
      </c>
      <c r="N10" s="12"/>
      <c r="O10" s="12"/>
      <c r="P10" s="10"/>
      <c r="Q10" s="10" t="s">
        <v>569</v>
      </c>
      <c r="R10" s="12" t="s">
        <v>566</v>
      </c>
      <c r="S10" s="10"/>
    </row>
    <row r="11" ht="33.75" spans="1:19">
      <c r="A11" s="7"/>
      <c r="B11" s="7"/>
      <c r="C11" s="6"/>
      <c r="D11" s="6"/>
      <c r="E11" s="6"/>
      <c r="F11" s="6"/>
      <c r="G11" s="6"/>
      <c r="H11" s="6"/>
      <c r="I11" s="6"/>
      <c r="J11" s="10"/>
      <c r="K11" s="11"/>
      <c r="L11" s="11" t="s">
        <v>458</v>
      </c>
      <c r="M11" s="12" t="s">
        <v>570</v>
      </c>
      <c r="N11" s="12"/>
      <c r="O11" s="12" t="s">
        <v>571</v>
      </c>
      <c r="P11" s="12"/>
      <c r="Q11" s="12" t="s">
        <v>572</v>
      </c>
      <c r="R11" s="12" t="s">
        <v>566</v>
      </c>
      <c r="S11" s="10"/>
    </row>
    <row r="12" ht="33.75" spans="1:19">
      <c r="A12" s="7"/>
      <c r="B12" s="7"/>
      <c r="C12" s="6"/>
      <c r="D12" s="6"/>
      <c r="E12" s="6"/>
      <c r="F12" s="6"/>
      <c r="G12" s="6"/>
      <c r="H12" s="6"/>
      <c r="I12" s="6"/>
      <c r="J12" s="10"/>
      <c r="K12" s="11" t="s">
        <v>573</v>
      </c>
      <c r="L12" s="11" t="s">
        <v>485</v>
      </c>
      <c r="M12" s="12" t="s">
        <v>574</v>
      </c>
      <c r="N12" s="12"/>
      <c r="O12" s="12" t="s">
        <v>575</v>
      </c>
      <c r="P12" s="12"/>
      <c r="Q12" s="12" t="s">
        <v>576</v>
      </c>
      <c r="R12" s="12" t="s">
        <v>566</v>
      </c>
      <c r="S12" s="10"/>
    </row>
    <row r="13" ht="33.75" spans="1:19">
      <c r="A13" s="7"/>
      <c r="B13" s="7"/>
      <c r="C13" s="6"/>
      <c r="D13" s="6"/>
      <c r="E13" s="6"/>
      <c r="F13" s="6"/>
      <c r="G13" s="6"/>
      <c r="H13" s="6"/>
      <c r="I13" s="6"/>
      <c r="J13" s="10"/>
      <c r="K13" s="11"/>
      <c r="L13" s="11" t="s">
        <v>488</v>
      </c>
      <c r="M13" s="12" t="s">
        <v>577</v>
      </c>
      <c r="N13" s="12"/>
      <c r="O13" s="12"/>
      <c r="P13" s="12"/>
      <c r="Q13" s="12" t="s">
        <v>578</v>
      </c>
      <c r="R13" s="12" t="s">
        <v>566</v>
      </c>
      <c r="S13" s="10"/>
    </row>
    <row r="14" ht="45" spans="1:19">
      <c r="A14" s="7"/>
      <c r="B14" s="7"/>
      <c r="C14" s="6"/>
      <c r="D14" s="6"/>
      <c r="E14" s="6"/>
      <c r="F14" s="6"/>
      <c r="G14" s="6"/>
      <c r="H14" s="6"/>
      <c r="I14" s="6"/>
      <c r="J14" s="10"/>
      <c r="K14" s="11"/>
      <c r="L14" s="11" t="s">
        <v>491</v>
      </c>
      <c r="M14" s="12" t="s">
        <v>579</v>
      </c>
      <c r="N14" s="12"/>
      <c r="O14" s="12" t="s">
        <v>580</v>
      </c>
      <c r="P14" s="12"/>
      <c r="Q14" s="12" t="s">
        <v>581</v>
      </c>
      <c r="R14" s="12" t="s">
        <v>566</v>
      </c>
      <c r="S14" s="10"/>
    </row>
    <row r="15" ht="33.75" spans="1:19">
      <c r="A15" s="7"/>
      <c r="B15" s="7"/>
      <c r="C15" s="6"/>
      <c r="D15" s="6"/>
      <c r="E15" s="6"/>
      <c r="F15" s="6"/>
      <c r="G15" s="6"/>
      <c r="H15" s="6"/>
      <c r="I15" s="6"/>
      <c r="J15" s="10"/>
      <c r="K15" s="11"/>
      <c r="L15" s="11" t="s">
        <v>582</v>
      </c>
      <c r="M15" s="12" t="s">
        <v>583</v>
      </c>
      <c r="N15" s="12"/>
      <c r="O15" s="12" t="s">
        <v>584</v>
      </c>
      <c r="P15" s="12"/>
      <c r="Q15" s="12" t="s">
        <v>585</v>
      </c>
      <c r="R15" s="12" t="s">
        <v>566</v>
      </c>
      <c r="S15" s="10"/>
    </row>
    <row r="16" ht="22.5" spans="1:19">
      <c r="A16" s="8"/>
      <c r="B16" s="8"/>
      <c r="C16" s="6"/>
      <c r="D16" s="6"/>
      <c r="E16" s="6"/>
      <c r="F16" s="6"/>
      <c r="G16" s="6"/>
      <c r="H16" s="6"/>
      <c r="I16" s="6"/>
      <c r="J16" s="10"/>
      <c r="K16" s="11" t="s">
        <v>480</v>
      </c>
      <c r="L16" s="11" t="s">
        <v>481</v>
      </c>
      <c r="M16" s="12" t="s">
        <v>586</v>
      </c>
      <c r="N16" s="12"/>
      <c r="O16" s="13">
        <v>0.98</v>
      </c>
      <c r="P16" s="12"/>
      <c r="Q16" s="12" t="s">
        <v>587</v>
      </c>
      <c r="R16" s="12" t="s">
        <v>588</v>
      </c>
      <c r="S16" s="10"/>
    </row>
    <row r="17" ht="18" customHeight="1"/>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E12" sqref="E12"/>
    </sheetView>
  </sheetViews>
  <sheetFormatPr defaultColWidth="10" defaultRowHeight="13.5" outlineLevelCol="7"/>
  <cols>
    <col min="1" max="1" width="29.5" style="18" customWidth="1"/>
    <col min="2" max="2" width="10.125" style="18" customWidth="1"/>
    <col min="3" max="3" width="23.125" style="18" customWidth="1"/>
    <col min="4" max="4" width="10.625" style="18" customWidth="1"/>
    <col min="5" max="5" width="24" style="18" customWidth="1"/>
    <col min="6" max="6" width="10.5" style="18" customWidth="1"/>
    <col min="7" max="7" width="20.25" style="18" customWidth="1"/>
    <col min="8" max="8" width="11" style="18" customWidth="1"/>
    <col min="9" max="9" width="9.75" style="18" customWidth="1"/>
    <col min="10" max="16384" width="10" style="18"/>
  </cols>
  <sheetData>
    <row r="1" ht="12.95" customHeight="1" spans="1:8">
      <c r="A1" s="19"/>
      <c r="E1" s="97"/>
      <c r="H1" s="14" t="s">
        <v>30</v>
      </c>
    </row>
    <row r="2" ht="24.2" customHeight="1" spans="1:8">
      <c r="A2" s="98" t="s">
        <v>6</v>
      </c>
      <c r="B2" s="98"/>
      <c r="C2" s="98"/>
      <c r="D2" s="98"/>
      <c r="E2" s="98"/>
      <c r="F2" s="98"/>
      <c r="G2" s="98"/>
      <c r="H2" s="98"/>
    </row>
    <row r="3" ht="17.25" customHeight="1" spans="1:8">
      <c r="A3" s="23" t="str">
        <f>"部门"&amp;":"&amp;封面!E4&amp;封面!E5</f>
        <v>部门:405004益阳市赫山区妇幼保健院</v>
      </c>
      <c r="B3" s="23"/>
      <c r="C3" s="23"/>
      <c r="D3" s="23"/>
      <c r="E3" s="23"/>
      <c r="F3" s="23"/>
      <c r="G3" s="33" t="s">
        <v>31</v>
      </c>
      <c r="H3" s="33"/>
    </row>
    <row r="4" ht="17.85" customHeight="1" spans="1:8">
      <c r="A4" s="25" t="s">
        <v>32</v>
      </c>
      <c r="B4" s="25"/>
      <c r="C4" s="25" t="s">
        <v>33</v>
      </c>
      <c r="D4" s="25"/>
      <c r="E4" s="25"/>
      <c r="F4" s="25"/>
      <c r="G4" s="25"/>
      <c r="H4" s="25"/>
    </row>
    <row r="5" ht="22.35" customHeight="1" spans="1:8">
      <c r="A5" s="25" t="s">
        <v>34</v>
      </c>
      <c r="B5" s="25" t="s">
        <v>35</v>
      </c>
      <c r="C5" s="25" t="s">
        <v>36</v>
      </c>
      <c r="D5" s="25" t="s">
        <v>35</v>
      </c>
      <c r="E5" s="25" t="s">
        <v>37</v>
      </c>
      <c r="F5" s="25" t="s">
        <v>35</v>
      </c>
      <c r="G5" s="25" t="s">
        <v>38</v>
      </c>
      <c r="H5" s="25" t="s">
        <v>35</v>
      </c>
    </row>
    <row r="6" ht="16.35" customHeight="1" spans="1:8">
      <c r="A6" s="49" t="s">
        <v>39</v>
      </c>
      <c r="B6" s="59">
        <f>VLOOKUP(封面!$E$5,[1]一般预算拨款!$A$7:$AB$32,28,0)</f>
        <v>434.27498</v>
      </c>
      <c r="C6" s="57" t="s">
        <v>40</v>
      </c>
      <c r="D6" s="59"/>
      <c r="E6" s="49" t="s">
        <v>41</v>
      </c>
      <c r="F6" s="50">
        <f>F7+F8</f>
        <v>349.27498</v>
      </c>
      <c r="G6" s="57" t="s">
        <v>42</v>
      </c>
      <c r="H6" s="64">
        <f>F7</f>
        <v>331.12408</v>
      </c>
    </row>
    <row r="7" ht="16.35" customHeight="1" spans="1:8">
      <c r="A7" s="57" t="s">
        <v>43</v>
      </c>
      <c r="B7" s="64"/>
      <c r="C7" s="57" t="s">
        <v>44</v>
      </c>
      <c r="D7" s="59"/>
      <c r="E7" s="57" t="s">
        <v>45</v>
      </c>
      <c r="F7" s="59">
        <f>VLOOKUP(封面!$E$5,[1]一般预算拨款!$A$7:$AB$32,2,0)</f>
        <v>331.12408</v>
      </c>
      <c r="G7" s="57" t="s">
        <v>46</v>
      </c>
      <c r="H7" s="64">
        <f>F8+F12</f>
        <v>103.1509</v>
      </c>
    </row>
    <row r="8" ht="16.35" customHeight="1" spans="1:8">
      <c r="A8" s="49" t="s">
        <v>47</v>
      </c>
      <c r="B8" s="64"/>
      <c r="C8" s="57" t="s">
        <v>48</v>
      </c>
      <c r="D8" s="59"/>
      <c r="E8" s="57" t="s">
        <v>49</v>
      </c>
      <c r="F8" s="59">
        <f>VLOOKUP(封面!$E$5,[1]一般预算拨款!$A$7:$AB$32,13,0)-F12</f>
        <v>18.1509</v>
      </c>
      <c r="G8" s="57" t="s">
        <v>50</v>
      </c>
      <c r="H8" s="64"/>
    </row>
    <row r="9" ht="16.35" customHeight="1" spans="1:8">
      <c r="A9" s="57" t="s">
        <v>51</v>
      </c>
      <c r="B9" s="64"/>
      <c r="C9" s="57" t="s">
        <v>52</v>
      </c>
      <c r="D9" s="59"/>
      <c r="E9" s="57" t="s">
        <v>53</v>
      </c>
      <c r="F9" s="64"/>
      <c r="G9" s="57" t="s">
        <v>54</v>
      </c>
      <c r="H9" s="64"/>
    </row>
    <row r="10" ht="16.35" customHeight="1" spans="1:8">
      <c r="A10" s="57" t="s">
        <v>55</v>
      </c>
      <c r="B10" s="64"/>
      <c r="C10" s="57" t="s">
        <v>56</v>
      </c>
      <c r="D10" s="59"/>
      <c r="E10" s="49" t="s">
        <v>57</v>
      </c>
      <c r="F10" s="50">
        <f>F12</f>
        <v>85</v>
      </c>
      <c r="G10" s="57" t="s">
        <v>58</v>
      </c>
      <c r="H10" s="64"/>
    </row>
    <row r="11" ht="16.35" customHeight="1" spans="1:8">
      <c r="A11" s="57" t="s">
        <v>59</v>
      </c>
      <c r="B11" s="64"/>
      <c r="C11" s="57" t="s">
        <v>60</v>
      </c>
      <c r="D11" s="59"/>
      <c r="E11" s="57" t="s">
        <v>61</v>
      </c>
      <c r="F11" s="64"/>
      <c r="G11" s="57" t="s">
        <v>62</v>
      </c>
      <c r="H11" s="64"/>
    </row>
    <row r="12" ht="16.35" customHeight="1" spans="1:8">
      <c r="A12" s="57" t="s">
        <v>63</v>
      </c>
      <c r="B12" s="64"/>
      <c r="C12" s="57" t="s">
        <v>64</v>
      </c>
      <c r="D12" s="59"/>
      <c r="E12" s="57" t="s">
        <v>65</v>
      </c>
      <c r="F12" s="59">
        <f>VLOOKUP(封面!$E$5,[1]一般预算拨款!$A$7:$AB$32,27,0)</f>
        <v>85</v>
      </c>
      <c r="G12" s="57" t="s">
        <v>66</v>
      </c>
      <c r="H12" s="64"/>
    </row>
    <row r="13" ht="16.35" customHeight="1" spans="1:8">
      <c r="A13" s="57" t="s">
        <v>67</v>
      </c>
      <c r="B13" s="64"/>
      <c r="C13" s="57" t="s">
        <v>68</v>
      </c>
      <c r="D13" s="59">
        <f>VLOOKUP(封面!$E$5,[1]一般预算拨款!$A$7:$I$32,8,0)</f>
        <v>38.3911</v>
      </c>
      <c r="E13" s="57" t="s">
        <v>69</v>
      </c>
      <c r="F13" s="64"/>
      <c r="G13" s="57" t="s">
        <v>70</v>
      </c>
      <c r="H13" s="64"/>
    </row>
    <row r="14" ht="16.35" customHeight="1" spans="1:8">
      <c r="A14" s="57" t="s">
        <v>71</v>
      </c>
      <c r="B14" s="64"/>
      <c r="C14" s="57" t="s">
        <v>72</v>
      </c>
      <c r="D14" s="59"/>
      <c r="E14" s="57" t="s">
        <v>73</v>
      </c>
      <c r="F14" s="64"/>
      <c r="G14" s="57" t="s">
        <v>74</v>
      </c>
      <c r="H14" s="64">
        <v>0</v>
      </c>
    </row>
    <row r="15" ht="16.35" customHeight="1" spans="1:8">
      <c r="A15" s="57" t="s">
        <v>75</v>
      </c>
      <c r="B15" s="64"/>
      <c r="C15" s="57" t="s">
        <v>76</v>
      </c>
      <c r="D15" s="59">
        <f>B6-D13</f>
        <v>395.88388</v>
      </c>
      <c r="E15" s="57" t="s">
        <v>77</v>
      </c>
      <c r="F15" s="64"/>
      <c r="G15" s="57" t="s">
        <v>78</v>
      </c>
      <c r="H15" s="64"/>
    </row>
    <row r="16" ht="16.35" customHeight="1" spans="1:8">
      <c r="A16" s="57" t="s">
        <v>79</v>
      </c>
      <c r="B16" s="64"/>
      <c r="C16" s="57" t="s">
        <v>80</v>
      </c>
      <c r="D16" s="59"/>
      <c r="E16" s="57" t="s">
        <v>81</v>
      </c>
      <c r="F16" s="64"/>
      <c r="G16" s="57" t="s">
        <v>82</v>
      </c>
      <c r="H16" s="64"/>
    </row>
    <row r="17" ht="16.35" customHeight="1" spans="1:8">
      <c r="A17" s="57" t="s">
        <v>83</v>
      </c>
      <c r="B17" s="64"/>
      <c r="C17" s="57" t="s">
        <v>84</v>
      </c>
      <c r="D17" s="59"/>
      <c r="E17" s="57" t="s">
        <v>85</v>
      </c>
      <c r="F17" s="64"/>
      <c r="G17" s="57" t="s">
        <v>86</v>
      </c>
      <c r="H17" s="64"/>
    </row>
    <row r="18" ht="16.35" customHeight="1" spans="1:8">
      <c r="A18" s="57" t="s">
        <v>87</v>
      </c>
      <c r="B18" s="64"/>
      <c r="C18" s="57" t="s">
        <v>88</v>
      </c>
      <c r="D18" s="59"/>
      <c r="E18" s="57" t="s">
        <v>89</v>
      </c>
      <c r="F18" s="64"/>
      <c r="G18" s="57" t="s">
        <v>90</v>
      </c>
      <c r="H18" s="64"/>
    </row>
    <row r="19" ht="16.35" customHeight="1" spans="1:8">
      <c r="A19" s="57" t="s">
        <v>91</v>
      </c>
      <c r="B19" s="64"/>
      <c r="C19" s="57" t="s">
        <v>92</v>
      </c>
      <c r="D19" s="59"/>
      <c r="E19" s="57" t="s">
        <v>93</v>
      </c>
      <c r="F19" s="64"/>
      <c r="G19" s="57" t="s">
        <v>94</v>
      </c>
      <c r="H19" s="64"/>
    </row>
    <row r="20" ht="16.35" customHeight="1" spans="1:8">
      <c r="A20" s="49" t="s">
        <v>95</v>
      </c>
      <c r="B20" s="50"/>
      <c r="C20" s="57" t="s">
        <v>96</v>
      </c>
      <c r="D20" s="59"/>
      <c r="E20" s="57" t="s">
        <v>97</v>
      </c>
      <c r="F20" s="64"/>
      <c r="G20" s="57"/>
      <c r="H20" s="64"/>
    </row>
    <row r="21" ht="16.35" customHeight="1" spans="1:8">
      <c r="A21" s="49" t="s">
        <v>98</v>
      </c>
      <c r="B21" s="50"/>
      <c r="C21" s="57" t="s">
        <v>99</v>
      </c>
      <c r="D21" s="59"/>
      <c r="E21" s="49" t="s">
        <v>100</v>
      </c>
      <c r="F21" s="50"/>
      <c r="G21" s="57"/>
      <c r="H21" s="64"/>
    </row>
    <row r="22" ht="16.35" customHeight="1" spans="1:8">
      <c r="A22" s="49" t="s">
        <v>101</v>
      </c>
      <c r="B22" s="50"/>
      <c r="C22" s="57" t="s">
        <v>102</v>
      </c>
      <c r="D22" s="59"/>
      <c r="E22" s="57"/>
      <c r="F22" s="57"/>
      <c r="G22" s="57"/>
      <c r="H22" s="64"/>
    </row>
    <row r="23" ht="16.35" customHeight="1" spans="1:8">
      <c r="A23" s="49" t="s">
        <v>103</v>
      </c>
      <c r="B23" s="50"/>
      <c r="C23" s="57" t="s">
        <v>104</v>
      </c>
      <c r="D23" s="59"/>
      <c r="E23" s="57"/>
      <c r="F23" s="57"/>
      <c r="G23" s="57"/>
      <c r="H23" s="64"/>
    </row>
    <row r="24" ht="16.35" customHeight="1" spans="1:8">
      <c r="A24" s="49" t="s">
        <v>105</v>
      </c>
      <c r="B24" s="50"/>
      <c r="C24" s="57" t="s">
        <v>106</v>
      </c>
      <c r="D24" s="59"/>
      <c r="E24" s="57"/>
      <c r="F24" s="57"/>
      <c r="G24" s="57"/>
      <c r="H24" s="64"/>
    </row>
    <row r="25" ht="16.35" customHeight="1" spans="1:8">
      <c r="A25" s="57" t="s">
        <v>107</v>
      </c>
      <c r="B25" s="64"/>
      <c r="C25" s="57" t="s">
        <v>108</v>
      </c>
      <c r="D25" s="59"/>
      <c r="E25" s="57"/>
      <c r="F25" s="57"/>
      <c r="G25" s="57"/>
      <c r="H25" s="64"/>
    </row>
    <row r="26" ht="16.35" customHeight="1" spans="1:8">
      <c r="A26" s="57" t="s">
        <v>109</v>
      </c>
      <c r="B26" s="64"/>
      <c r="C26" s="57" t="s">
        <v>110</v>
      </c>
      <c r="D26" s="59"/>
      <c r="E26" s="57"/>
      <c r="F26" s="57"/>
      <c r="G26" s="57"/>
      <c r="H26" s="64"/>
    </row>
    <row r="27" ht="16.35" customHeight="1" spans="1:8">
      <c r="A27" s="57" t="s">
        <v>111</v>
      </c>
      <c r="B27" s="64"/>
      <c r="C27" s="57" t="s">
        <v>112</v>
      </c>
      <c r="D27" s="59"/>
      <c r="E27" s="57"/>
      <c r="F27" s="57"/>
      <c r="G27" s="57"/>
      <c r="H27" s="64"/>
    </row>
    <row r="28" ht="16.35" customHeight="1" spans="1:8">
      <c r="A28" s="49" t="s">
        <v>113</v>
      </c>
      <c r="B28" s="50"/>
      <c r="C28" s="57" t="s">
        <v>114</v>
      </c>
      <c r="D28" s="59"/>
      <c r="E28" s="57"/>
      <c r="F28" s="57"/>
      <c r="G28" s="57"/>
      <c r="H28" s="64"/>
    </row>
    <row r="29" ht="16.35" customHeight="1" spans="1:8">
      <c r="A29" s="49" t="s">
        <v>115</v>
      </c>
      <c r="B29" s="50"/>
      <c r="C29" s="57" t="s">
        <v>116</v>
      </c>
      <c r="D29" s="59"/>
      <c r="E29" s="57"/>
      <c r="F29" s="57"/>
      <c r="G29" s="57"/>
      <c r="H29" s="64"/>
    </row>
    <row r="30" ht="16.35" customHeight="1" spans="1:8">
      <c r="A30" s="49" t="s">
        <v>117</v>
      </c>
      <c r="B30" s="50"/>
      <c r="C30" s="57" t="s">
        <v>118</v>
      </c>
      <c r="D30" s="59"/>
      <c r="E30" s="57"/>
      <c r="F30" s="57"/>
      <c r="G30" s="57"/>
      <c r="H30" s="64"/>
    </row>
    <row r="31" ht="16.35" customHeight="1" spans="1:8">
      <c r="A31" s="49" t="s">
        <v>119</v>
      </c>
      <c r="B31" s="50"/>
      <c r="C31" s="57" t="s">
        <v>120</v>
      </c>
      <c r="D31" s="59"/>
      <c r="E31" s="57"/>
      <c r="F31" s="57"/>
      <c r="G31" s="57"/>
      <c r="H31" s="64"/>
    </row>
    <row r="32" ht="16.35" customHeight="1" spans="1:8">
      <c r="A32" s="49" t="s">
        <v>121</v>
      </c>
      <c r="B32" s="50"/>
      <c r="C32" s="57" t="s">
        <v>122</v>
      </c>
      <c r="D32" s="59"/>
      <c r="E32" s="57"/>
      <c r="F32" s="57"/>
      <c r="G32" s="57"/>
      <c r="H32" s="64"/>
    </row>
    <row r="33" ht="16.35" customHeight="1" spans="1:8">
      <c r="A33" s="57"/>
      <c r="B33" s="57"/>
      <c r="C33" s="57" t="s">
        <v>123</v>
      </c>
      <c r="D33" s="59"/>
      <c r="E33" s="57"/>
      <c r="F33" s="57"/>
      <c r="G33" s="57"/>
      <c r="H33" s="57"/>
    </row>
    <row r="34" ht="16.35" customHeight="1" spans="1:8">
      <c r="A34" s="57"/>
      <c r="B34" s="57"/>
      <c r="C34" s="57" t="s">
        <v>124</v>
      </c>
      <c r="D34" s="59"/>
      <c r="E34" s="57"/>
      <c r="F34" s="57"/>
      <c r="G34" s="57"/>
      <c r="H34" s="57"/>
    </row>
    <row r="35" ht="16.35" customHeight="1" spans="1:8">
      <c r="A35" s="57"/>
      <c r="B35" s="57"/>
      <c r="C35" s="57" t="s">
        <v>125</v>
      </c>
      <c r="D35" s="59"/>
      <c r="E35" s="57"/>
      <c r="F35" s="57"/>
      <c r="G35" s="57"/>
      <c r="H35" s="57"/>
    </row>
    <row r="36" ht="16.35" customHeight="1" spans="1:8">
      <c r="A36" s="57"/>
      <c r="B36" s="57"/>
      <c r="C36" s="57"/>
      <c r="D36" s="57"/>
      <c r="E36" s="57"/>
      <c r="F36" s="57"/>
      <c r="G36" s="57"/>
      <c r="H36" s="57"/>
    </row>
    <row r="37" ht="16.35" customHeight="1" spans="1:8">
      <c r="A37" s="49" t="s">
        <v>126</v>
      </c>
      <c r="B37" s="50">
        <f>B6</f>
        <v>434.27498</v>
      </c>
      <c r="C37" s="49" t="s">
        <v>127</v>
      </c>
      <c r="D37" s="50">
        <f>D13+D15</f>
        <v>434.27498</v>
      </c>
      <c r="E37" s="49" t="s">
        <v>127</v>
      </c>
      <c r="F37" s="50">
        <f>F6+F10</f>
        <v>434.27498</v>
      </c>
      <c r="G37" s="49" t="s">
        <v>127</v>
      </c>
      <c r="H37" s="50">
        <f>H6+H7</f>
        <v>434.27498</v>
      </c>
    </row>
    <row r="38" ht="16.35" customHeight="1" spans="1:8">
      <c r="A38" s="49" t="s">
        <v>128</v>
      </c>
      <c r="B38" s="50"/>
      <c r="C38" s="49" t="s">
        <v>129</v>
      </c>
      <c r="D38" s="50"/>
      <c r="E38" s="49" t="s">
        <v>129</v>
      </c>
      <c r="F38" s="50"/>
      <c r="G38" s="49" t="s">
        <v>129</v>
      </c>
      <c r="H38" s="50"/>
    </row>
    <row r="39" ht="16.35" customHeight="1" spans="1:8">
      <c r="A39" s="57"/>
      <c r="B39" s="64"/>
      <c r="C39" s="57"/>
      <c r="D39" s="64"/>
      <c r="E39" s="49"/>
      <c r="F39" s="50"/>
      <c r="G39" s="49"/>
      <c r="H39" s="50"/>
    </row>
    <row r="40" ht="16.35" customHeight="1" spans="1:8">
      <c r="A40" s="49" t="s">
        <v>130</v>
      </c>
      <c r="B40" s="50">
        <f>B37</f>
        <v>434.27498</v>
      </c>
      <c r="C40" s="49" t="s">
        <v>131</v>
      </c>
      <c r="D40" s="50">
        <f>D37</f>
        <v>434.27498</v>
      </c>
      <c r="E40" s="49" t="s">
        <v>131</v>
      </c>
      <c r="F40" s="50">
        <f>F37</f>
        <v>434.27498</v>
      </c>
      <c r="G40" s="49" t="s">
        <v>131</v>
      </c>
      <c r="H40" s="50">
        <f>H37</f>
        <v>434.27498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F10" sqref="F10"/>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25">
      <c r="A1" s="3"/>
      <c r="X1" s="40" t="s">
        <v>132</v>
      </c>
      <c r="Y1" s="40"/>
    </row>
    <row r="2" ht="33.6" customHeight="1" spans="1:25">
      <c r="A2" s="34" t="s">
        <v>7</v>
      </c>
      <c r="B2" s="34"/>
      <c r="C2" s="34"/>
      <c r="D2" s="34"/>
      <c r="E2" s="34"/>
      <c r="F2" s="34"/>
      <c r="G2" s="34"/>
      <c r="H2" s="34"/>
      <c r="I2" s="34"/>
      <c r="J2" s="34"/>
      <c r="K2" s="34"/>
      <c r="L2" s="34"/>
      <c r="M2" s="34"/>
      <c r="N2" s="34"/>
      <c r="O2" s="34"/>
      <c r="P2" s="34"/>
      <c r="Q2" s="34"/>
      <c r="R2" s="34"/>
      <c r="S2" s="34"/>
      <c r="T2" s="34"/>
      <c r="U2" s="34"/>
      <c r="V2" s="34"/>
      <c r="W2" s="34"/>
      <c r="X2" s="34"/>
      <c r="Y2" s="34"/>
    </row>
    <row r="3" ht="22.35" customHeight="1" spans="1:25">
      <c r="A3" s="22" t="str">
        <f>"部门"&amp;":"&amp;封面!E4&amp;封面!E5</f>
        <v>部门:405004益阳市赫山区妇幼保健院</v>
      </c>
      <c r="B3" s="22"/>
      <c r="C3" s="22"/>
      <c r="D3" s="22"/>
      <c r="E3" s="22"/>
      <c r="F3" s="22"/>
      <c r="G3" s="22"/>
      <c r="H3" s="22"/>
      <c r="I3" s="22"/>
      <c r="J3" s="22"/>
      <c r="K3" s="22"/>
      <c r="L3" s="22"/>
      <c r="M3" s="22"/>
      <c r="N3" s="22"/>
      <c r="O3" s="22"/>
      <c r="P3" s="22"/>
      <c r="Q3" s="22"/>
      <c r="R3" s="22"/>
      <c r="S3" s="22"/>
      <c r="T3" s="22"/>
      <c r="U3" s="22"/>
      <c r="V3" s="22"/>
      <c r="W3" s="22"/>
      <c r="X3" s="15" t="s">
        <v>31</v>
      </c>
      <c r="Y3" s="15"/>
    </row>
    <row r="4" ht="22.35" customHeight="1" spans="1:25">
      <c r="A4" s="36" t="s">
        <v>133</v>
      </c>
      <c r="B4" s="36" t="s">
        <v>134</v>
      </c>
      <c r="C4" s="36" t="s">
        <v>135</v>
      </c>
      <c r="D4" s="36" t="s">
        <v>136</v>
      </c>
      <c r="E4" s="36"/>
      <c r="F4" s="36"/>
      <c r="G4" s="36"/>
      <c r="H4" s="36"/>
      <c r="I4" s="36"/>
      <c r="J4" s="36"/>
      <c r="K4" s="36"/>
      <c r="L4" s="36"/>
      <c r="M4" s="36"/>
      <c r="N4" s="36"/>
      <c r="O4" s="36"/>
      <c r="P4" s="36"/>
      <c r="Q4" s="36"/>
      <c r="R4" s="36"/>
      <c r="S4" s="36" t="s">
        <v>128</v>
      </c>
      <c r="T4" s="36"/>
      <c r="U4" s="36"/>
      <c r="V4" s="36"/>
      <c r="W4" s="36"/>
      <c r="X4" s="36"/>
      <c r="Y4" s="36"/>
    </row>
    <row r="5" ht="22.35" customHeight="1" spans="1:25">
      <c r="A5" s="36"/>
      <c r="B5" s="36"/>
      <c r="C5" s="36"/>
      <c r="D5" s="36" t="s">
        <v>137</v>
      </c>
      <c r="E5" s="36" t="s">
        <v>138</v>
      </c>
      <c r="F5" s="36" t="s">
        <v>139</v>
      </c>
      <c r="G5" s="36" t="s">
        <v>140</v>
      </c>
      <c r="H5" s="36" t="s">
        <v>141</v>
      </c>
      <c r="I5" s="36" t="s">
        <v>142</v>
      </c>
      <c r="J5" s="36" t="s">
        <v>143</v>
      </c>
      <c r="K5" s="36"/>
      <c r="L5" s="36"/>
      <c r="M5" s="36"/>
      <c r="N5" s="36" t="s">
        <v>144</v>
      </c>
      <c r="O5" s="36" t="s">
        <v>145</v>
      </c>
      <c r="P5" s="36" t="s">
        <v>146</v>
      </c>
      <c r="Q5" s="36" t="s">
        <v>147</v>
      </c>
      <c r="R5" s="36" t="s">
        <v>148</v>
      </c>
      <c r="S5" s="36" t="s">
        <v>137</v>
      </c>
      <c r="T5" s="36" t="s">
        <v>138</v>
      </c>
      <c r="U5" s="36" t="s">
        <v>139</v>
      </c>
      <c r="V5" s="36" t="s">
        <v>140</v>
      </c>
      <c r="W5" s="36" t="s">
        <v>141</v>
      </c>
      <c r="X5" s="36" t="s">
        <v>142</v>
      </c>
      <c r="Y5" s="36" t="s">
        <v>149</v>
      </c>
    </row>
    <row r="6" ht="22.35" customHeight="1" spans="1:25">
      <c r="A6" s="36"/>
      <c r="B6" s="36"/>
      <c r="C6" s="36"/>
      <c r="D6" s="36"/>
      <c r="E6" s="36"/>
      <c r="F6" s="36"/>
      <c r="G6" s="36"/>
      <c r="H6" s="36"/>
      <c r="I6" s="36"/>
      <c r="J6" s="36" t="s">
        <v>150</v>
      </c>
      <c r="K6" s="36" t="s">
        <v>151</v>
      </c>
      <c r="L6" s="36" t="s">
        <v>152</v>
      </c>
      <c r="M6" s="36" t="s">
        <v>141</v>
      </c>
      <c r="N6" s="36"/>
      <c r="O6" s="36"/>
      <c r="P6" s="36"/>
      <c r="Q6" s="36"/>
      <c r="R6" s="36"/>
      <c r="S6" s="36"/>
      <c r="T6" s="36"/>
      <c r="U6" s="36"/>
      <c r="V6" s="36"/>
      <c r="W6" s="36"/>
      <c r="X6" s="36"/>
      <c r="Y6" s="36"/>
    </row>
    <row r="7" s="18" customFormat="1" ht="22.9" customHeight="1" spans="1:25">
      <c r="A7" s="49"/>
      <c r="B7" s="49" t="s">
        <v>135</v>
      </c>
      <c r="C7" s="58">
        <f>'1收支总表'!B6</f>
        <v>434.27498</v>
      </c>
      <c r="D7" s="58">
        <f>C7</f>
        <v>434.27498</v>
      </c>
      <c r="E7" s="58">
        <f>C7</f>
        <v>434.27498</v>
      </c>
      <c r="F7" s="58"/>
      <c r="G7" s="58"/>
      <c r="H7" s="58"/>
      <c r="I7" s="58"/>
      <c r="J7" s="58"/>
      <c r="K7" s="58"/>
      <c r="L7" s="58"/>
      <c r="M7" s="58"/>
      <c r="N7" s="58"/>
      <c r="O7" s="58"/>
      <c r="P7" s="58"/>
      <c r="Q7" s="58"/>
      <c r="R7" s="58"/>
      <c r="S7" s="58"/>
      <c r="T7" s="58"/>
      <c r="U7" s="58"/>
      <c r="V7" s="58"/>
      <c r="W7" s="58"/>
      <c r="X7" s="58"/>
      <c r="Y7" s="58"/>
    </row>
    <row r="8" s="18" customFormat="1" ht="22.9" customHeight="1" spans="1:25">
      <c r="A8" s="61" t="s">
        <v>153</v>
      </c>
      <c r="B8" s="61" t="s">
        <v>154</v>
      </c>
      <c r="C8" s="58">
        <f>C7</f>
        <v>434.27498</v>
      </c>
      <c r="D8" s="58">
        <f>D7</f>
        <v>434.27498</v>
      </c>
      <c r="E8" s="58">
        <f>C8</f>
        <v>434.27498</v>
      </c>
      <c r="F8" s="58"/>
      <c r="G8" s="58"/>
      <c r="H8" s="58"/>
      <c r="I8" s="58"/>
      <c r="J8" s="58"/>
      <c r="K8" s="58"/>
      <c r="L8" s="58"/>
      <c r="M8" s="58"/>
      <c r="N8" s="58"/>
      <c r="O8" s="58"/>
      <c r="P8" s="58"/>
      <c r="Q8" s="58"/>
      <c r="R8" s="58"/>
      <c r="S8" s="58"/>
      <c r="T8" s="58"/>
      <c r="U8" s="58"/>
      <c r="V8" s="58"/>
      <c r="W8" s="58"/>
      <c r="X8" s="58"/>
      <c r="Y8" s="58"/>
    </row>
    <row r="9" s="18" customFormat="1" ht="22.9" customHeight="1" spans="1:25">
      <c r="A9" s="63">
        <f>封面!E4</f>
        <v>405004</v>
      </c>
      <c r="B9" s="63" t="str">
        <f>封面!E5</f>
        <v>益阳市赫山区妇幼保健院</v>
      </c>
      <c r="C9" s="58">
        <f>C8</f>
        <v>434.27498</v>
      </c>
      <c r="D9" s="58">
        <f>D8</f>
        <v>434.27498</v>
      </c>
      <c r="E9" s="58">
        <f>C9</f>
        <v>434.27498</v>
      </c>
      <c r="F9" s="64"/>
      <c r="G9" s="64"/>
      <c r="H9" s="64"/>
      <c r="I9" s="64"/>
      <c r="J9" s="64"/>
      <c r="K9" s="64"/>
      <c r="L9" s="64"/>
      <c r="M9" s="64"/>
      <c r="N9" s="64"/>
      <c r="O9" s="64"/>
      <c r="P9" s="64"/>
      <c r="Q9" s="64"/>
      <c r="R9" s="64"/>
      <c r="S9" s="64"/>
      <c r="T9" s="64"/>
      <c r="U9" s="64"/>
      <c r="V9" s="64"/>
      <c r="W9" s="64"/>
      <c r="X9" s="64"/>
      <c r="Y9" s="64"/>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20" sqref="$A20:$XFD20"/>
    </sheetView>
  </sheetViews>
  <sheetFormatPr defaultColWidth="10" defaultRowHeight="13.5"/>
  <cols>
    <col min="1" max="1" width="4.625" customWidth="1"/>
    <col min="2" max="2" width="4.875" customWidth="1"/>
    <col min="3" max="3" width="5" customWidth="1"/>
    <col min="4" max="4" width="12" customWidth="1"/>
    <col min="5" max="5" width="26.75" customWidth="1"/>
    <col min="6" max="6" width="15" customWidth="1"/>
    <col min="7" max="7" width="11.375" customWidth="1"/>
    <col min="8" max="8" width="14" customWidth="1"/>
    <col min="9" max="9" width="14.75" customWidth="1"/>
    <col min="10" max="11" width="17.5" customWidth="1"/>
    <col min="12" max="12" width="9.75" customWidth="1"/>
  </cols>
  <sheetData>
    <row r="1" ht="16.35" customHeight="1" spans="1:11">
      <c r="A1" s="3"/>
      <c r="D1" s="88"/>
      <c r="K1" s="40" t="s">
        <v>155</v>
      </c>
    </row>
    <row r="2" ht="31.9" customHeight="1" spans="1:11">
      <c r="A2" s="34" t="s">
        <v>8</v>
      </c>
      <c r="B2" s="34"/>
      <c r="C2" s="34"/>
      <c r="D2" s="34"/>
      <c r="E2" s="34"/>
      <c r="F2" s="34"/>
      <c r="G2" s="34"/>
      <c r="H2" s="34"/>
      <c r="I2" s="34"/>
      <c r="J2" s="34"/>
      <c r="K2" s="34"/>
    </row>
    <row r="3" ht="24.95" customHeight="1" spans="1:11">
      <c r="A3" s="89" t="str">
        <f>"部门"&amp;":"&amp;封面!E4&amp;封面!E5</f>
        <v>部门:405004益阳市赫山区妇幼保健院</v>
      </c>
      <c r="B3" s="89"/>
      <c r="C3" s="89"/>
      <c r="D3" s="89"/>
      <c r="E3" s="89"/>
      <c r="F3" s="89"/>
      <c r="G3" s="89"/>
      <c r="H3" s="89"/>
      <c r="I3" s="89"/>
      <c r="J3" s="89"/>
      <c r="K3" s="15" t="s">
        <v>31</v>
      </c>
    </row>
    <row r="4" ht="27.6" customHeight="1" spans="1:11">
      <c r="A4" s="24" t="s">
        <v>156</v>
      </c>
      <c r="B4" s="24"/>
      <c r="C4" s="24"/>
      <c r="D4" s="24" t="s">
        <v>157</v>
      </c>
      <c r="E4" s="24" t="s">
        <v>158</v>
      </c>
      <c r="F4" s="24" t="s">
        <v>135</v>
      </c>
      <c r="G4" s="24" t="s">
        <v>159</v>
      </c>
      <c r="H4" s="24" t="s">
        <v>160</v>
      </c>
      <c r="I4" s="24" t="s">
        <v>161</v>
      </c>
      <c r="J4" s="24" t="s">
        <v>162</v>
      </c>
      <c r="K4" s="24" t="s">
        <v>163</v>
      </c>
    </row>
    <row r="5" ht="25.9" customHeight="1" spans="1:11">
      <c r="A5" s="24" t="s">
        <v>164</v>
      </c>
      <c r="B5" s="24" t="s">
        <v>165</v>
      </c>
      <c r="C5" s="24" t="s">
        <v>166</v>
      </c>
      <c r="D5" s="24"/>
      <c r="E5" s="24"/>
      <c r="F5" s="24"/>
      <c r="G5" s="24"/>
      <c r="H5" s="24"/>
      <c r="I5" s="24"/>
      <c r="J5" s="24"/>
      <c r="K5" s="24"/>
    </row>
    <row r="6" s="18" customFormat="1" ht="22.9" customHeight="1" spans="1:11">
      <c r="A6" s="12"/>
      <c r="B6" s="12"/>
      <c r="C6" s="12"/>
      <c r="D6" s="90" t="s">
        <v>135</v>
      </c>
      <c r="E6" s="90"/>
      <c r="F6" s="91">
        <f>'1收支总表'!B6</f>
        <v>434.27498</v>
      </c>
      <c r="G6" s="91">
        <f>'1收支总表'!F6</f>
        <v>349.27498</v>
      </c>
      <c r="H6" s="91">
        <f>'1收支总表'!F10</f>
        <v>85</v>
      </c>
      <c r="I6" s="91"/>
      <c r="J6" s="90"/>
      <c r="K6" s="90"/>
    </row>
    <row r="7" s="18" customFormat="1" ht="22.9" customHeight="1" spans="1:11">
      <c r="A7" s="92"/>
      <c r="B7" s="92"/>
      <c r="C7" s="92"/>
      <c r="D7" s="93" t="s">
        <v>153</v>
      </c>
      <c r="E7" s="93" t="s">
        <v>154</v>
      </c>
      <c r="F7" s="91">
        <f>F6</f>
        <v>434.27498</v>
      </c>
      <c r="G7" s="91">
        <f>G6</f>
        <v>349.27498</v>
      </c>
      <c r="H7" s="91">
        <f>H6</f>
        <v>85</v>
      </c>
      <c r="I7" s="91"/>
      <c r="J7" s="90"/>
      <c r="K7" s="90"/>
    </row>
    <row r="8" s="18" customFormat="1" ht="22.9" customHeight="1" spans="1:11">
      <c r="A8" s="92"/>
      <c r="B8" s="92"/>
      <c r="C8" s="92"/>
      <c r="D8" s="93">
        <f>封面!E4</f>
        <v>405004</v>
      </c>
      <c r="E8" s="93" t="str">
        <f>封面!E5</f>
        <v>益阳市赫山区妇幼保健院</v>
      </c>
      <c r="F8" s="91">
        <f>F6</f>
        <v>434.27498</v>
      </c>
      <c r="G8" s="91">
        <f>G6</f>
        <v>349.27498</v>
      </c>
      <c r="H8" s="91">
        <f>H6</f>
        <v>85</v>
      </c>
      <c r="I8" s="91"/>
      <c r="J8" s="90"/>
      <c r="K8" s="90"/>
    </row>
    <row r="9" s="18" customFormat="1" ht="22.9" customHeight="1" spans="1:11">
      <c r="A9" s="94" t="s">
        <v>167</v>
      </c>
      <c r="B9" s="94" t="s">
        <v>168</v>
      </c>
      <c r="C9" s="94" t="s">
        <v>168</v>
      </c>
      <c r="D9" s="95" t="s">
        <v>169</v>
      </c>
      <c r="E9" s="92" t="s">
        <v>170</v>
      </c>
      <c r="F9" s="96">
        <f>G9</f>
        <v>38.3911</v>
      </c>
      <c r="G9" s="59">
        <f>VLOOKUP(封面!$E$5,[1]一般预算拨款!$A$7:$I$32,8,0)</f>
        <v>38.3911</v>
      </c>
      <c r="H9" s="96"/>
      <c r="I9" s="96"/>
      <c r="J9" s="92"/>
      <c r="K9" s="92"/>
    </row>
    <row r="10" s="18" customFormat="1" ht="22.9" customHeight="1" spans="1:11">
      <c r="A10" s="94" t="s">
        <v>171</v>
      </c>
      <c r="B10" s="94" t="s">
        <v>172</v>
      </c>
      <c r="C10" s="94" t="s">
        <v>172</v>
      </c>
      <c r="D10" s="95" t="s">
        <v>173</v>
      </c>
      <c r="E10" s="92" t="s">
        <v>174</v>
      </c>
      <c r="F10" s="96">
        <f>G10</f>
        <v>286.8894</v>
      </c>
      <c r="G10" s="96">
        <f>G8-G9-G17</f>
        <v>286.8894</v>
      </c>
      <c r="H10" s="96"/>
      <c r="I10" s="96"/>
      <c r="J10" s="92"/>
      <c r="K10" s="92"/>
    </row>
    <row r="11" s="18" customFormat="1" ht="22.9" customHeight="1" spans="1:11">
      <c r="A11" s="94" t="s">
        <v>171</v>
      </c>
      <c r="B11" s="94" t="s">
        <v>175</v>
      </c>
      <c r="C11" s="94" t="s">
        <v>176</v>
      </c>
      <c r="D11" s="95" t="s">
        <v>177</v>
      </c>
      <c r="E11" s="92" t="s">
        <v>178</v>
      </c>
      <c r="F11" s="96">
        <f>G11+H11</f>
        <v>0</v>
      </c>
      <c r="G11" s="96"/>
      <c r="H11" s="96"/>
      <c r="I11" s="96"/>
      <c r="J11" s="92"/>
      <c r="K11" s="92"/>
    </row>
    <row r="12" s="18" customFormat="1" ht="22.9" customHeight="1" spans="1:11">
      <c r="A12" s="94" t="s">
        <v>171</v>
      </c>
      <c r="B12" s="94" t="s">
        <v>179</v>
      </c>
      <c r="C12" s="94" t="s">
        <v>172</v>
      </c>
      <c r="D12" s="95" t="s">
        <v>180</v>
      </c>
      <c r="E12" s="92" t="s">
        <v>181</v>
      </c>
      <c r="F12" s="96"/>
      <c r="G12" s="96"/>
      <c r="H12" s="96"/>
      <c r="I12" s="96"/>
      <c r="J12" s="92"/>
      <c r="K12" s="92"/>
    </row>
    <row r="13" s="18" customFormat="1" ht="22.9" customHeight="1" spans="1:11">
      <c r="A13" s="94" t="s">
        <v>171</v>
      </c>
      <c r="B13" s="94" t="s">
        <v>179</v>
      </c>
      <c r="C13" s="94" t="s">
        <v>175</v>
      </c>
      <c r="D13" s="95" t="s">
        <v>182</v>
      </c>
      <c r="E13" s="92" t="s">
        <v>183</v>
      </c>
      <c r="F13" s="96">
        <v>85</v>
      </c>
      <c r="G13" s="96"/>
      <c r="H13" s="96">
        <v>85</v>
      </c>
      <c r="I13" s="96"/>
      <c r="J13" s="92"/>
      <c r="K13" s="92"/>
    </row>
    <row r="14" s="18" customFormat="1" ht="22.9" customHeight="1" spans="1:11">
      <c r="A14" s="94" t="s">
        <v>171</v>
      </c>
      <c r="B14" s="94" t="s">
        <v>179</v>
      </c>
      <c r="C14" s="94" t="s">
        <v>179</v>
      </c>
      <c r="D14" s="95" t="s">
        <v>184</v>
      </c>
      <c r="E14" s="92" t="s">
        <v>185</v>
      </c>
      <c r="F14" s="96"/>
      <c r="G14" s="96"/>
      <c r="H14" s="96"/>
      <c r="I14" s="96"/>
      <c r="J14" s="92"/>
      <c r="K14" s="92"/>
    </row>
    <row r="15" s="18" customFormat="1" ht="22.9" customHeight="1" spans="1:11">
      <c r="A15" s="94" t="s">
        <v>171</v>
      </c>
      <c r="B15" s="94" t="s">
        <v>186</v>
      </c>
      <c r="C15" s="94" t="s">
        <v>187</v>
      </c>
      <c r="D15" s="95" t="s">
        <v>188</v>
      </c>
      <c r="E15" s="92" t="s">
        <v>189</v>
      </c>
      <c r="F15" s="96"/>
      <c r="G15" s="96"/>
      <c r="H15" s="96"/>
      <c r="I15" s="96"/>
      <c r="J15" s="92"/>
      <c r="K15" s="92"/>
    </row>
    <row r="16" s="18" customFormat="1" ht="22.9" customHeight="1" spans="1:11">
      <c r="A16" s="94" t="s">
        <v>171</v>
      </c>
      <c r="B16" s="94" t="s">
        <v>186</v>
      </c>
      <c r="C16" s="94" t="s">
        <v>190</v>
      </c>
      <c r="D16" s="95" t="s">
        <v>191</v>
      </c>
      <c r="E16" s="92" t="s">
        <v>192</v>
      </c>
      <c r="F16" s="96"/>
      <c r="G16" s="96"/>
      <c r="H16" s="96"/>
      <c r="I16" s="96"/>
      <c r="J16" s="92"/>
      <c r="K16" s="92"/>
    </row>
    <row r="17" s="18" customFormat="1" ht="22.9" customHeight="1" spans="1:11">
      <c r="A17" s="94" t="s">
        <v>171</v>
      </c>
      <c r="B17" s="94" t="s">
        <v>193</v>
      </c>
      <c r="C17" s="94" t="s">
        <v>172</v>
      </c>
      <c r="D17" s="95" t="s">
        <v>194</v>
      </c>
      <c r="E17" s="92" t="s">
        <v>195</v>
      </c>
      <c r="F17" s="96">
        <f>G17</f>
        <v>23.99448</v>
      </c>
      <c r="G17" s="59">
        <f>VLOOKUP(封面!$E$5,[1]一般预算拨款!$A$7:$I$32,7,0)</f>
        <v>23.99448</v>
      </c>
      <c r="H17" s="96"/>
      <c r="I17" s="96"/>
      <c r="J17" s="92"/>
      <c r="K17" s="92"/>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topLeftCell="A2" workbookViewId="0">
      <selection activeCell="G9" sqref="G9:H9"/>
    </sheetView>
  </sheetViews>
  <sheetFormatPr defaultColWidth="10" defaultRowHeight="13.5"/>
  <cols>
    <col min="1" max="1" width="3.625" style="18" customWidth="1"/>
    <col min="2" max="2" width="4.75" style="18" customWidth="1"/>
    <col min="3" max="3" width="4.625" style="18" customWidth="1"/>
    <col min="4" max="4" width="7.375" style="18" customWidth="1"/>
    <col min="5" max="5" width="20.125" style="18" customWidth="1"/>
    <col min="6" max="6" width="9.25" style="18" customWidth="1"/>
    <col min="7" max="7" width="7.75" style="18" customWidth="1"/>
    <col min="8" max="12" width="7.125" style="18" customWidth="1"/>
    <col min="13" max="13" width="6.75" style="18" customWidth="1"/>
    <col min="14" max="17" width="7.125" style="18" customWidth="1"/>
    <col min="18" max="18" width="7" style="18" customWidth="1"/>
    <col min="19" max="20" width="7.125" style="18" customWidth="1"/>
    <col min="21" max="22" width="9.75" style="18" customWidth="1"/>
    <col min="23" max="16384" width="10" style="18"/>
  </cols>
  <sheetData>
    <row r="1" ht="16.35" customHeight="1" spans="1:20">
      <c r="A1" s="19"/>
      <c r="S1" s="14" t="s">
        <v>196</v>
      </c>
      <c r="T1" s="14"/>
    </row>
    <row r="2" ht="42.2" customHeight="1" spans="1:20">
      <c r="A2" s="75" t="s">
        <v>9</v>
      </c>
      <c r="B2" s="75"/>
      <c r="C2" s="75"/>
      <c r="D2" s="75"/>
      <c r="E2" s="75"/>
      <c r="F2" s="75"/>
      <c r="G2" s="75"/>
      <c r="H2" s="75"/>
      <c r="I2" s="75"/>
      <c r="J2" s="75"/>
      <c r="K2" s="75"/>
      <c r="L2" s="75"/>
      <c r="M2" s="75"/>
      <c r="N2" s="75"/>
      <c r="O2" s="75"/>
      <c r="P2" s="75"/>
      <c r="Q2" s="75"/>
      <c r="R2" s="75"/>
      <c r="S2" s="75"/>
      <c r="T2" s="75"/>
    </row>
    <row r="3" ht="19.9" customHeight="1" spans="1:20">
      <c r="A3" s="23" t="str">
        <f>"部门"&amp;":"&amp;封面!E4&amp;封面!E5</f>
        <v>部门:405004益阳市赫山区妇幼保健院</v>
      </c>
      <c r="B3" s="23"/>
      <c r="C3" s="23"/>
      <c r="D3" s="23"/>
      <c r="E3" s="23"/>
      <c r="F3" s="23"/>
      <c r="G3" s="23"/>
      <c r="H3" s="23"/>
      <c r="I3" s="23"/>
      <c r="J3" s="23"/>
      <c r="K3" s="23"/>
      <c r="L3" s="23"/>
      <c r="M3" s="23"/>
      <c r="N3" s="23"/>
      <c r="O3" s="23"/>
      <c r="P3" s="23"/>
      <c r="Q3" s="23"/>
      <c r="R3" s="23"/>
      <c r="S3" s="33" t="s">
        <v>31</v>
      </c>
      <c r="T3" s="33"/>
    </row>
    <row r="4" ht="19.9" customHeight="1" spans="1:20">
      <c r="A4" s="86" t="s">
        <v>156</v>
      </c>
      <c r="B4" s="86"/>
      <c r="C4" s="86"/>
      <c r="D4" s="86" t="s">
        <v>197</v>
      </c>
      <c r="E4" s="86" t="s">
        <v>198</v>
      </c>
      <c r="F4" s="86" t="s">
        <v>199</v>
      </c>
      <c r="G4" s="86" t="s">
        <v>200</v>
      </c>
      <c r="H4" s="86" t="s">
        <v>201</v>
      </c>
      <c r="I4" s="86" t="s">
        <v>202</v>
      </c>
      <c r="J4" s="86" t="s">
        <v>203</v>
      </c>
      <c r="K4" s="86" t="s">
        <v>204</v>
      </c>
      <c r="L4" s="86" t="s">
        <v>205</v>
      </c>
      <c r="M4" s="86" t="s">
        <v>206</v>
      </c>
      <c r="N4" s="86" t="s">
        <v>207</v>
      </c>
      <c r="O4" s="86" t="s">
        <v>208</v>
      </c>
      <c r="P4" s="86" t="s">
        <v>209</v>
      </c>
      <c r="Q4" s="86" t="s">
        <v>210</v>
      </c>
      <c r="R4" s="86" t="s">
        <v>211</v>
      </c>
      <c r="S4" s="86" t="s">
        <v>212</v>
      </c>
      <c r="T4" s="86" t="s">
        <v>213</v>
      </c>
    </row>
    <row r="5" ht="20.65" customHeight="1" spans="1:20">
      <c r="A5" s="86" t="s">
        <v>164</v>
      </c>
      <c r="B5" s="86" t="s">
        <v>165</v>
      </c>
      <c r="C5" s="86" t="s">
        <v>166</v>
      </c>
      <c r="D5" s="86"/>
      <c r="E5" s="86"/>
      <c r="F5" s="86"/>
      <c r="G5" s="86"/>
      <c r="H5" s="86"/>
      <c r="I5" s="86"/>
      <c r="J5" s="86"/>
      <c r="K5" s="86"/>
      <c r="L5" s="86"/>
      <c r="M5" s="86"/>
      <c r="N5" s="86"/>
      <c r="O5" s="86"/>
      <c r="P5" s="86"/>
      <c r="Q5" s="86"/>
      <c r="R5" s="86"/>
      <c r="S5" s="86"/>
      <c r="T5" s="86"/>
    </row>
    <row r="6" ht="22.9" customHeight="1" spans="1:20">
      <c r="A6" s="49"/>
      <c r="B6" s="49"/>
      <c r="C6" s="49"/>
      <c r="D6" s="49"/>
      <c r="E6" s="49" t="s">
        <v>135</v>
      </c>
      <c r="F6" s="50">
        <f>'1收支总表'!H37</f>
        <v>434.27498</v>
      </c>
      <c r="G6" s="50">
        <f>'1收支总表'!H6</f>
        <v>331.12408</v>
      </c>
      <c r="H6" s="50">
        <f>'1收支总表'!H7</f>
        <v>103.1509</v>
      </c>
      <c r="I6" s="50"/>
      <c r="J6" s="50"/>
      <c r="K6" s="50"/>
      <c r="L6" s="50"/>
      <c r="M6" s="50"/>
      <c r="N6" s="50"/>
      <c r="O6" s="50">
        <f>'1收支总表'!H14</f>
        <v>0</v>
      </c>
      <c r="P6" s="50"/>
      <c r="Q6" s="50"/>
      <c r="R6" s="50"/>
      <c r="S6" s="50"/>
      <c r="T6" s="50"/>
    </row>
    <row r="7" ht="22.9" customHeight="1" spans="1:20">
      <c r="A7" s="49"/>
      <c r="B7" s="49"/>
      <c r="C7" s="49"/>
      <c r="D7" s="61" t="s">
        <v>153</v>
      </c>
      <c r="E7" s="61" t="s">
        <v>154</v>
      </c>
      <c r="F7" s="50">
        <f t="shared" ref="F7:H8" si="0">F6</f>
        <v>434.27498</v>
      </c>
      <c r="G7" s="50">
        <f t="shared" si="0"/>
        <v>331.12408</v>
      </c>
      <c r="H7" s="50">
        <f t="shared" si="0"/>
        <v>103.1509</v>
      </c>
      <c r="I7" s="50"/>
      <c r="J7" s="50"/>
      <c r="K7" s="50"/>
      <c r="L7" s="50"/>
      <c r="M7" s="50"/>
      <c r="N7" s="50"/>
      <c r="O7" s="50">
        <f>O6</f>
        <v>0</v>
      </c>
      <c r="P7" s="50"/>
      <c r="Q7" s="50"/>
      <c r="R7" s="50"/>
      <c r="S7" s="50"/>
      <c r="T7" s="50"/>
    </row>
    <row r="8" ht="22.9" customHeight="1" spans="1:20">
      <c r="A8" s="49"/>
      <c r="B8" s="49"/>
      <c r="C8" s="49"/>
      <c r="D8" s="61">
        <f>封面!E4</f>
        <v>405004</v>
      </c>
      <c r="E8" s="61" t="str">
        <f>封面!E5</f>
        <v>益阳市赫山区妇幼保健院</v>
      </c>
      <c r="F8" s="50">
        <f t="shared" si="0"/>
        <v>434.27498</v>
      </c>
      <c r="G8" s="50">
        <f t="shared" si="0"/>
        <v>331.12408</v>
      </c>
      <c r="H8" s="50">
        <f t="shared" si="0"/>
        <v>103.1509</v>
      </c>
      <c r="I8" s="50"/>
      <c r="J8" s="50"/>
      <c r="K8" s="50"/>
      <c r="L8" s="50"/>
      <c r="M8" s="50"/>
      <c r="N8" s="50"/>
      <c r="O8" s="50">
        <f>O7</f>
        <v>0</v>
      </c>
      <c r="P8" s="50"/>
      <c r="Q8" s="50"/>
      <c r="R8" s="50"/>
      <c r="S8" s="50"/>
      <c r="T8" s="50"/>
    </row>
    <row r="9" ht="22.9" customHeight="1" spans="1:20">
      <c r="A9" s="87" t="s">
        <v>171</v>
      </c>
      <c r="B9" s="87" t="s">
        <v>172</v>
      </c>
      <c r="C9" s="87" t="s">
        <v>172</v>
      </c>
      <c r="D9" s="63">
        <f>D8</f>
        <v>405004</v>
      </c>
      <c r="E9" s="57" t="s">
        <v>174</v>
      </c>
      <c r="F9" s="64">
        <f>'3支出总表'!F10</f>
        <v>286.8894</v>
      </c>
      <c r="G9" s="64">
        <f>G8-G10-G11</f>
        <v>268.7385</v>
      </c>
      <c r="H9" s="50">
        <v>18.15</v>
      </c>
      <c r="I9" s="64"/>
      <c r="J9" s="64"/>
      <c r="K9" s="64"/>
      <c r="L9" s="64"/>
      <c r="M9" s="64"/>
      <c r="N9" s="64"/>
      <c r="O9" s="64"/>
      <c r="P9" s="64"/>
      <c r="Q9" s="64"/>
      <c r="R9" s="64"/>
      <c r="S9" s="64"/>
      <c r="T9" s="64"/>
    </row>
    <row r="10" ht="22.9" customHeight="1" spans="1:20">
      <c r="A10" s="87" t="s">
        <v>167</v>
      </c>
      <c r="B10" s="87" t="s">
        <v>168</v>
      </c>
      <c r="C10" s="87" t="s">
        <v>168</v>
      </c>
      <c r="D10" s="63">
        <f t="shared" ref="D10:D17" si="1">D9</f>
        <v>405004</v>
      </c>
      <c r="E10" s="57" t="s">
        <v>170</v>
      </c>
      <c r="F10" s="64">
        <f>G10</f>
        <v>38.3911</v>
      </c>
      <c r="G10" s="59">
        <f>VLOOKUP(封面!$E$5,[1]一般预算拨款!$A$7:$I$32,8,0)</f>
        <v>38.3911</v>
      </c>
      <c r="H10" s="64"/>
      <c r="I10" s="64"/>
      <c r="J10" s="64"/>
      <c r="K10" s="64"/>
      <c r="L10" s="64"/>
      <c r="M10" s="64"/>
      <c r="N10" s="64"/>
      <c r="O10" s="64"/>
      <c r="P10" s="64"/>
      <c r="Q10" s="64"/>
      <c r="R10" s="64"/>
      <c r="S10" s="64"/>
      <c r="T10" s="64"/>
    </row>
    <row r="11" ht="22.9" customHeight="1" spans="1:20">
      <c r="A11" s="87" t="s">
        <v>171</v>
      </c>
      <c r="B11" s="87" t="s">
        <v>193</v>
      </c>
      <c r="C11" s="87" t="s">
        <v>172</v>
      </c>
      <c r="D11" s="63">
        <f t="shared" si="1"/>
        <v>405004</v>
      </c>
      <c r="E11" s="57" t="s">
        <v>195</v>
      </c>
      <c r="F11" s="64">
        <f>G11</f>
        <v>23.99448</v>
      </c>
      <c r="G11" s="64">
        <f>'3支出总表'!G17</f>
        <v>23.99448</v>
      </c>
      <c r="H11" s="64"/>
      <c r="I11" s="64"/>
      <c r="J11" s="64"/>
      <c r="K11" s="64"/>
      <c r="L11" s="64"/>
      <c r="M11" s="64"/>
      <c r="N11" s="64"/>
      <c r="O11" s="64"/>
      <c r="P11" s="64"/>
      <c r="Q11" s="64"/>
      <c r="R11" s="64"/>
      <c r="S11" s="64"/>
      <c r="T11" s="64"/>
    </row>
    <row r="12" ht="22.9" customHeight="1" spans="1:20">
      <c r="A12" s="87" t="s">
        <v>171</v>
      </c>
      <c r="B12" s="87" t="s">
        <v>186</v>
      </c>
      <c r="C12" s="87" t="s">
        <v>187</v>
      </c>
      <c r="D12" s="63">
        <f t="shared" si="1"/>
        <v>405004</v>
      </c>
      <c r="E12" s="57" t="s">
        <v>189</v>
      </c>
      <c r="F12" s="64">
        <f t="shared" ref="F12:F16" si="2">G12</f>
        <v>0</v>
      </c>
      <c r="G12" s="64"/>
      <c r="H12" s="64"/>
      <c r="I12" s="64"/>
      <c r="J12" s="64"/>
      <c r="K12" s="64"/>
      <c r="L12" s="64"/>
      <c r="M12" s="64"/>
      <c r="N12" s="64"/>
      <c r="O12" s="64"/>
      <c r="P12" s="64"/>
      <c r="Q12" s="64"/>
      <c r="R12" s="64"/>
      <c r="S12" s="64"/>
      <c r="T12" s="64"/>
    </row>
    <row r="13" ht="22.9" customHeight="1" spans="1:20">
      <c r="A13" s="87" t="s">
        <v>171</v>
      </c>
      <c r="B13" s="87" t="s">
        <v>179</v>
      </c>
      <c r="C13" s="87" t="s">
        <v>172</v>
      </c>
      <c r="D13" s="63">
        <f t="shared" si="1"/>
        <v>405004</v>
      </c>
      <c r="E13" s="57" t="s">
        <v>181</v>
      </c>
      <c r="F13" s="64">
        <f t="shared" si="2"/>
        <v>0</v>
      </c>
      <c r="G13" s="64"/>
      <c r="H13" s="64"/>
      <c r="I13" s="64"/>
      <c r="J13" s="64"/>
      <c r="K13" s="64"/>
      <c r="L13" s="64"/>
      <c r="M13" s="64"/>
      <c r="N13" s="64"/>
      <c r="O13" s="64"/>
      <c r="P13" s="64"/>
      <c r="Q13" s="64"/>
      <c r="R13" s="64"/>
      <c r="S13" s="64"/>
      <c r="T13" s="64"/>
    </row>
    <row r="14" ht="22.9" customHeight="1" spans="1:20">
      <c r="A14" s="87" t="s">
        <v>171</v>
      </c>
      <c r="B14" s="87" t="s">
        <v>179</v>
      </c>
      <c r="C14" s="87" t="s">
        <v>175</v>
      </c>
      <c r="D14" s="63">
        <f t="shared" si="1"/>
        <v>405004</v>
      </c>
      <c r="E14" s="57" t="s">
        <v>183</v>
      </c>
      <c r="F14" s="64">
        <v>85</v>
      </c>
      <c r="G14" s="64"/>
      <c r="H14" s="64">
        <v>85</v>
      </c>
      <c r="I14" s="64"/>
      <c r="J14" s="64"/>
      <c r="K14" s="64"/>
      <c r="L14" s="64"/>
      <c r="M14" s="64"/>
      <c r="N14" s="64"/>
      <c r="O14" s="64"/>
      <c r="P14" s="64"/>
      <c r="Q14" s="64"/>
      <c r="R14" s="64"/>
      <c r="S14" s="64"/>
      <c r="T14" s="64"/>
    </row>
    <row r="15" ht="22.9" customHeight="1" spans="1:20">
      <c r="A15" s="87" t="s">
        <v>171</v>
      </c>
      <c r="B15" s="87" t="s">
        <v>175</v>
      </c>
      <c r="C15" s="87" t="s">
        <v>176</v>
      </c>
      <c r="D15" s="63">
        <f t="shared" si="1"/>
        <v>405004</v>
      </c>
      <c r="E15" s="57" t="s">
        <v>178</v>
      </c>
      <c r="F15" s="64">
        <v>0</v>
      </c>
      <c r="G15" s="64"/>
      <c r="H15" s="64"/>
      <c r="I15" s="64"/>
      <c r="J15" s="64"/>
      <c r="K15" s="64"/>
      <c r="L15" s="64"/>
      <c r="M15" s="64"/>
      <c r="N15" s="64"/>
      <c r="O15" s="64"/>
      <c r="P15" s="64"/>
      <c r="Q15" s="64"/>
      <c r="R15" s="64"/>
      <c r="S15" s="64"/>
      <c r="T15" s="64"/>
    </row>
    <row r="16" ht="22.9" customHeight="1" spans="1:20">
      <c r="A16" s="87" t="s">
        <v>171</v>
      </c>
      <c r="B16" s="87" t="s">
        <v>186</v>
      </c>
      <c r="C16" s="87" t="s">
        <v>190</v>
      </c>
      <c r="D16" s="63">
        <f t="shared" si="1"/>
        <v>405004</v>
      </c>
      <c r="E16" s="57" t="s">
        <v>192</v>
      </c>
      <c r="F16" s="64">
        <f t="shared" si="2"/>
        <v>0</v>
      </c>
      <c r="G16" s="64"/>
      <c r="H16" s="64"/>
      <c r="I16" s="64"/>
      <c r="J16" s="64"/>
      <c r="K16" s="64"/>
      <c r="L16" s="64"/>
      <c r="M16" s="64"/>
      <c r="N16" s="64"/>
      <c r="O16" s="64"/>
      <c r="P16" s="64"/>
      <c r="Q16" s="64"/>
      <c r="R16" s="64"/>
      <c r="S16" s="64"/>
      <c r="T16" s="64"/>
    </row>
    <row r="17" ht="22.9" customHeight="1" spans="1:20">
      <c r="A17" s="87" t="s">
        <v>171</v>
      </c>
      <c r="B17" s="87" t="s">
        <v>179</v>
      </c>
      <c r="C17" s="87" t="s">
        <v>179</v>
      </c>
      <c r="D17" s="63">
        <f t="shared" si="1"/>
        <v>405004</v>
      </c>
      <c r="E17" s="57" t="s">
        <v>185</v>
      </c>
      <c r="F17" s="64"/>
      <c r="G17" s="64"/>
      <c r="H17" s="64"/>
      <c r="I17" s="64"/>
      <c r="J17" s="64"/>
      <c r="K17" s="64"/>
      <c r="L17" s="64"/>
      <c r="M17" s="64"/>
      <c r="N17" s="64"/>
      <c r="O17" s="64"/>
      <c r="P17" s="64"/>
      <c r="Q17" s="64"/>
      <c r="R17" s="64"/>
      <c r="S17" s="64"/>
      <c r="T17" s="6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workbookViewId="0">
      <selection activeCell="H11" sqref="H11"/>
    </sheetView>
  </sheetViews>
  <sheetFormatPr defaultColWidth="10" defaultRowHeight="13.5"/>
  <cols>
    <col min="1" max="2" width="4.125" style="18" customWidth="1"/>
    <col min="3" max="3" width="4.25" style="18" customWidth="1"/>
    <col min="4" max="4" width="6.125" style="18" customWidth="1"/>
    <col min="5" max="5" width="15.875" style="18" customWidth="1"/>
    <col min="6" max="6" width="9" style="18" customWidth="1"/>
    <col min="7" max="7" width="7.75" style="18" customWidth="1"/>
    <col min="8" max="8" width="6.75" style="18" customWidth="1"/>
    <col min="9" max="16" width="7.125" style="18" customWidth="1"/>
    <col min="17" max="17" width="5.875" style="18" customWidth="1"/>
    <col min="18" max="21" width="7.125" style="18" customWidth="1"/>
    <col min="22" max="23" width="9.75" style="18" customWidth="1"/>
    <col min="24" max="16384" width="10" style="18"/>
  </cols>
  <sheetData>
    <row r="1" ht="16.35" customHeight="1" spans="1:21">
      <c r="A1" s="19"/>
      <c r="T1" s="14" t="s">
        <v>214</v>
      </c>
      <c r="U1" s="14"/>
    </row>
    <row r="2" ht="37.15" customHeight="1" spans="1:21">
      <c r="A2" s="75" t="s">
        <v>10</v>
      </c>
      <c r="B2" s="75"/>
      <c r="C2" s="75"/>
      <c r="D2" s="75"/>
      <c r="E2" s="75"/>
      <c r="F2" s="75"/>
      <c r="G2" s="75"/>
      <c r="H2" s="75"/>
      <c r="I2" s="75"/>
      <c r="J2" s="75"/>
      <c r="K2" s="75"/>
      <c r="L2" s="75"/>
      <c r="M2" s="75"/>
      <c r="N2" s="75"/>
      <c r="O2" s="75"/>
      <c r="P2" s="75"/>
      <c r="Q2" s="75"/>
      <c r="R2" s="75"/>
      <c r="S2" s="75"/>
      <c r="T2" s="75"/>
      <c r="U2" s="75"/>
    </row>
    <row r="3" ht="24.2" customHeight="1" spans="1:21">
      <c r="A3" s="23" t="str">
        <f>"部门"&amp;":"&amp;封面!E4&amp;封面!E5</f>
        <v>部门:405004益阳市赫山区妇幼保健院</v>
      </c>
      <c r="B3" s="23"/>
      <c r="C3" s="23"/>
      <c r="D3" s="23"/>
      <c r="E3" s="23"/>
      <c r="F3" s="23"/>
      <c r="G3" s="23"/>
      <c r="H3" s="23"/>
      <c r="I3" s="23"/>
      <c r="J3" s="23"/>
      <c r="K3" s="23"/>
      <c r="L3" s="23"/>
      <c r="M3" s="23"/>
      <c r="N3" s="23"/>
      <c r="O3" s="23"/>
      <c r="P3" s="23"/>
      <c r="Q3" s="23"/>
      <c r="R3" s="23"/>
      <c r="S3" s="23"/>
      <c r="T3" s="33" t="s">
        <v>31</v>
      </c>
      <c r="U3" s="33"/>
    </row>
    <row r="4" ht="22.35" customHeight="1" spans="1:21">
      <c r="A4" s="86" t="s">
        <v>156</v>
      </c>
      <c r="B4" s="86"/>
      <c r="C4" s="86"/>
      <c r="D4" s="86" t="s">
        <v>197</v>
      </c>
      <c r="E4" s="86" t="s">
        <v>198</v>
      </c>
      <c r="F4" s="86" t="s">
        <v>215</v>
      </c>
      <c r="G4" s="86" t="s">
        <v>159</v>
      </c>
      <c r="H4" s="86"/>
      <c r="I4" s="86"/>
      <c r="J4" s="86"/>
      <c r="K4" s="86" t="s">
        <v>160</v>
      </c>
      <c r="L4" s="86"/>
      <c r="M4" s="86"/>
      <c r="N4" s="86"/>
      <c r="O4" s="86"/>
      <c r="P4" s="86"/>
      <c r="Q4" s="86"/>
      <c r="R4" s="86"/>
      <c r="S4" s="86"/>
      <c r="T4" s="86"/>
      <c r="U4" s="86"/>
    </row>
    <row r="5" ht="39.6" customHeight="1" spans="1:21">
      <c r="A5" s="86" t="s">
        <v>164</v>
      </c>
      <c r="B5" s="86" t="s">
        <v>165</v>
      </c>
      <c r="C5" s="86" t="s">
        <v>166</v>
      </c>
      <c r="D5" s="86"/>
      <c r="E5" s="86"/>
      <c r="F5" s="86"/>
      <c r="G5" s="86" t="s">
        <v>135</v>
      </c>
      <c r="H5" s="86" t="s">
        <v>216</v>
      </c>
      <c r="I5" s="86" t="s">
        <v>217</v>
      </c>
      <c r="J5" s="86" t="s">
        <v>208</v>
      </c>
      <c r="K5" s="86" t="s">
        <v>135</v>
      </c>
      <c r="L5" s="86" t="s">
        <v>218</v>
      </c>
      <c r="M5" s="86" t="s">
        <v>219</v>
      </c>
      <c r="N5" s="86" t="s">
        <v>220</v>
      </c>
      <c r="O5" s="86" t="s">
        <v>210</v>
      </c>
      <c r="P5" s="86" t="s">
        <v>221</v>
      </c>
      <c r="Q5" s="86" t="s">
        <v>222</v>
      </c>
      <c r="R5" s="86" t="s">
        <v>223</v>
      </c>
      <c r="S5" s="86" t="s">
        <v>206</v>
      </c>
      <c r="T5" s="86" t="s">
        <v>209</v>
      </c>
      <c r="U5" s="86" t="s">
        <v>213</v>
      </c>
    </row>
    <row r="6" ht="22.9" customHeight="1" spans="1:21">
      <c r="A6" s="49"/>
      <c r="B6" s="49"/>
      <c r="C6" s="49"/>
      <c r="D6" s="49"/>
      <c r="E6" s="49" t="s">
        <v>135</v>
      </c>
      <c r="F6" s="50">
        <f>'1收支总表'!F37</f>
        <v>434.27498</v>
      </c>
      <c r="G6" s="50">
        <f>'1收支总表'!F6</f>
        <v>349.27498</v>
      </c>
      <c r="H6" s="50">
        <f>'1收支总表'!F7</f>
        <v>331.12408</v>
      </c>
      <c r="I6" s="50">
        <f>'1收支总表'!F8</f>
        <v>18.1509</v>
      </c>
      <c r="J6" s="50">
        <f>'1收支总表'!F9</f>
        <v>0</v>
      </c>
      <c r="K6" s="50">
        <f>'1收支总表'!F12+'1收支总表'!F13</f>
        <v>85</v>
      </c>
      <c r="L6" s="50"/>
      <c r="M6" s="50">
        <f>'1收支总表'!F12</f>
        <v>85</v>
      </c>
      <c r="N6" s="50">
        <f>'1收支总表'!F13</f>
        <v>0</v>
      </c>
      <c r="O6" s="50"/>
      <c r="P6" s="50"/>
      <c r="Q6" s="50"/>
      <c r="R6" s="50"/>
      <c r="S6" s="50"/>
      <c r="T6" s="50"/>
      <c r="U6" s="50"/>
    </row>
    <row r="7" ht="22.9" customHeight="1" spans="1:21">
      <c r="A7" s="49"/>
      <c r="B7" s="49"/>
      <c r="C7" s="49"/>
      <c r="D7" s="61" t="s">
        <v>153</v>
      </c>
      <c r="E7" s="61" t="s">
        <v>154</v>
      </c>
      <c r="F7" s="58">
        <f t="shared" ref="F7:K7" si="0">F6</f>
        <v>434.27498</v>
      </c>
      <c r="G7" s="58">
        <f t="shared" si="0"/>
        <v>349.27498</v>
      </c>
      <c r="H7" s="58">
        <f t="shared" si="0"/>
        <v>331.12408</v>
      </c>
      <c r="I7" s="58">
        <f t="shared" si="0"/>
        <v>18.1509</v>
      </c>
      <c r="J7" s="58">
        <f t="shared" si="0"/>
        <v>0</v>
      </c>
      <c r="K7" s="58">
        <f t="shared" si="0"/>
        <v>85</v>
      </c>
      <c r="L7" s="50">
        <v>0</v>
      </c>
      <c r="M7" s="50">
        <f>M6</f>
        <v>85</v>
      </c>
      <c r="N7" s="50">
        <f>N6</f>
        <v>0</v>
      </c>
      <c r="O7" s="50"/>
      <c r="P7" s="50"/>
      <c r="Q7" s="50"/>
      <c r="R7" s="50"/>
      <c r="S7" s="50"/>
      <c r="T7" s="50"/>
      <c r="U7" s="50"/>
    </row>
    <row r="8" ht="22.9" customHeight="1" spans="1:21">
      <c r="A8" s="49"/>
      <c r="B8" s="49"/>
      <c r="C8" s="49"/>
      <c r="D8" s="61">
        <f>封面!E4</f>
        <v>405004</v>
      </c>
      <c r="E8" s="61" t="str">
        <f>封面!E5</f>
        <v>益阳市赫山区妇幼保健院</v>
      </c>
      <c r="F8" s="58">
        <f t="shared" ref="F8:K9" si="1">F7</f>
        <v>434.27498</v>
      </c>
      <c r="G8" s="58">
        <f t="shared" si="1"/>
        <v>349.27498</v>
      </c>
      <c r="H8" s="58">
        <f t="shared" si="1"/>
        <v>331.12408</v>
      </c>
      <c r="I8" s="58">
        <f t="shared" si="1"/>
        <v>18.1509</v>
      </c>
      <c r="J8" s="58">
        <f t="shared" si="1"/>
        <v>0</v>
      </c>
      <c r="K8" s="58">
        <f t="shared" si="1"/>
        <v>85</v>
      </c>
      <c r="L8" s="50">
        <v>0</v>
      </c>
      <c r="M8" s="50">
        <f>M7</f>
        <v>85</v>
      </c>
      <c r="N8" s="50">
        <f>N7</f>
        <v>0</v>
      </c>
      <c r="O8" s="50"/>
      <c r="P8" s="50"/>
      <c r="Q8" s="50"/>
      <c r="R8" s="50"/>
      <c r="S8" s="50"/>
      <c r="T8" s="50"/>
      <c r="U8" s="50"/>
    </row>
    <row r="9" ht="22.9" customHeight="1" spans="1:21">
      <c r="A9" s="87" t="s">
        <v>171</v>
      </c>
      <c r="B9" s="87" t="s">
        <v>172</v>
      </c>
      <c r="C9" s="87" t="s">
        <v>172</v>
      </c>
      <c r="D9" s="63">
        <v>405004</v>
      </c>
      <c r="E9" s="57" t="s">
        <v>174</v>
      </c>
      <c r="F9" s="59">
        <f>'4支出分类(政府预算)'!F9</f>
        <v>286.8894</v>
      </c>
      <c r="G9" s="64">
        <f>H9+I9+J9</f>
        <v>286.8894</v>
      </c>
      <c r="H9" s="64">
        <f>H8-H10-H11</f>
        <v>268.7385</v>
      </c>
      <c r="I9" s="64">
        <f t="shared" si="1"/>
        <v>18.1509</v>
      </c>
      <c r="J9" s="64"/>
      <c r="K9" s="64">
        <f>L9+M9+N9+O9+P9+Q9+R9+S9+T9+U9</f>
        <v>0</v>
      </c>
      <c r="L9" s="64"/>
      <c r="M9" s="64"/>
      <c r="N9" s="64"/>
      <c r="O9" s="64"/>
      <c r="P9" s="64"/>
      <c r="Q9" s="64"/>
      <c r="R9" s="64"/>
      <c r="S9" s="64"/>
      <c r="T9" s="64"/>
      <c r="U9" s="64"/>
    </row>
    <row r="10" ht="22.9" customHeight="1" spans="1:21">
      <c r="A10" s="87" t="s">
        <v>167</v>
      </c>
      <c r="B10" s="87" t="s">
        <v>168</v>
      </c>
      <c r="C10" s="87" t="s">
        <v>168</v>
      </c>
      <c r="D10" s="63">
        <v>405004</v>
      </c>
      <c r="E10" s="57" t="s">
        <v>170</v>
      </c>
      <c r="F10" s="59">
        <f>G10+K10</f>
        <v>38.3911</v>
      </c>
      <c r="G10" s="64">
        <f t="shared" ref="G10" si="2">H10+I10+J10</f>
        <v>38.3911</v>
      </c>
      <c r="H10" s="64">
        <f>'4支出分类(政府预算)'!G10</f>
        <v>38.3911</v>
      </c>
      <c r="I10" s="64"/>
      <c r="J10" s="64"/>
      <c r="K10" s="64"/>
      <c r="L10" s="64"/>
      <c r="M10" s="64"/>
      <c r="N10" s="64"/>
      <c r="O10" s="64"/>
      <c r="P10" s="64"/>
      <c r="Q10" s="64"/>
      <c r="R10" s="64"/>
      <c r="S10" s="64"/>
      <c r="T10" s="64"/>
      <c r="U10" s="64"/>
    </row>
    <row r="11" ht="22.9" customHeight="1" spans="1:21">
      <c r="A11" s="87" t="s">
        <v>171</v>
      </c>
      <c r="B11" s="87" t="s">
        <v>193</v>
      </c>
      <c r="C11" s="87" t="s">
        <v>172</v>
      </c>
      <c r="D11" s="63">
        <v>405004</v>
      </c>
      <c r="E11" s="57" t="s">
        <v>195</v>
      </c>
      <c r="F11" s="59">
        <f t="shared" ref="F11:F15" si="3">G11+K11</f>
        <v>23.99448</v>
      </c>
      <c r="G11" s="59">
        <f>VLOOKUP(封面!$E$5,[1]一般预算拨款!$A$7:$I$32,7,0)</f>
        <v>23.99448</v>
      </c>
      <c r="H11" s="64">
        <f>'4支出分类(政府预算)'!G11</f>
        <v>23.99448</v>
      </c>
      <c r="I11" s="64"/>
      <c r="J11" s="64"/>
      <c r="K11" s="64"/>
      <c r="L11" s="64"/>
      <c r="M11" s="64"/>
      <c r="N11" s="64"/>
      <c r="O11" s="64"/>
      <c r="P11" s="64"/>
      <c r="Q11" s="64"/>
      <c r="R11" s="64"/>
      <c r="S11" s="64"/>
      <c r="T11" s="64"/>
      <c r="U11" s="64"/>
    </row>
    <row r="12" ht="22.9" customHeight="1" spans="1:21">
      <c r="A12" s="87" t="s">
        <v>171</v>
      </c>
      <c r="B12" s="87" t="s">
        <v>186</v>
      </c>
      <c r="C12" s="87" t="s">
        <v>187</v>
      </c>
      <c r="D12" s="63">
        <v>405004</v>
      </c>
      <c r="E12" s="57" t="s">
        <v>189</v>
      </c>
      <c r="F12" s="59">
        <f t="shared" si="3"/>
        <v>0</v>
      </c>
      <c r="G12" s="64"/>
      <c r="H12" s="64"/>
      <c r="I12" s="64"/>
      <c r="J12" s="64"/>
      <c r="K12" s="64">
        <f>L12+M12+N12+O12+P12+Q12+R12+S12+T12+U12</f>
        <v>0</v>
      </c>
      <c r="L12" s="64"/>
      <c r="M12" s="64"/>
      <c r="N12" s="64"/>
      <c r="O12" s="64"/>
      <c r="P12" s="64"/>
      <c r="Q12" s="64"/>
      <c r="R12" s="64"/>
      <c r="S12" s="64"/>
      <c r="T12" s="64"/>
      <c r="U12" s="64"/>
    </row>
    <row r="13" ht="22.9" customHeight="1" spans="1:21">
      <c r="A13" s="87" t="s">
        <v>171</v>
      </c>
      <c r="B13" s="87" t="s">
        <v>179</v>
      </c>
      <c r="C13" s="87" t="s">
        <v>172</v>
      </c>
      <c r="D13" s="63">
        <v>405004</v>
      </c>
      <c r="E13" s="57" t="s">
        <v>181</v>
      </c>
      <c r="F13" s="59">
        <f t="shared" si="3"/>
        <v>0</v>
      </c>
      <c r="G13" s="64"/>
      <c r="H13" s="64"/>
      <c r="I13" s="64"/>
      <c r="J13" s="64"/>
      <c r="K13" s="64">
        <f>L13+M13+N13+O13+P13+Q13+R13+S13+T13+U13</f>
        <v>0</v>
      </c>
      <c r="L13" s="64"/>
      <c r="M13" s="64"/>
      <c r="N13" s="64"/>
      <c r="O13" s="64"/>
      <c r="P13" s="64"/>
      <c r="Q13" s="64"/>
      <c r="R13" s="64"/>
      <c r="S13" s="64"/>
      <c r="T13" s="64"/>
      <c r="U13" s="64"/>
    </row>
    <row r="14" ht="22.9" customHeight="1" spans="1:21">
      <c r="A14" s="87" t="s">
        <v>171</v>
      </c>
      <c r="B14" s="87" t="s">
        <v>179</v>
      </c>
      <c r="C14" s="87" t="s">
        <v>175</v>
      </c>
      <c r="D14" s="63">
        <v>405004</v>
      </c>
      <c r="E14" s="57" t="s">
        <v>183</v>
      </c>
      <c r="F14" s="59">
        <f t="shared" si="3"/>
        <v>85</v>
      </c>
      <c r="G14" s="64"/>
      <c r="H14" s="64"/>
      <c r="I14" s="64"/>
      <c r="J14" s="64"/>
      <c r="K14" s="64">
        <f>L14+M14+N14+O14+P14+Q14+R14+S14+T14+U14</f>
        <v>85</v>
      </c>
      <c r="L14" s="64"/>
      <c r="M14" s="64">
        <f>M8</f>
        <v>85</v>
      </c>
      <c r="N14" s="64"/>
      <c r="O14" s="64"/>
      <c r="P14" s="64"/>
      <c r="Q14" s="64"/>
      <c r="R14" s="64"/>
      <c r="S14" s="64"/>
      <c r="T14" s="64"/>
      <c r="U14" s="64"/>
    </row>
    <row r="15" ht="22.9" customHeight="1" spans="1:21">
      <c r="A15" s="87" t="s">
        <v>171</v>
      </c>
      <c r="B15" s="87" t="s">
        <v>175</v>
      </c>
      <c r="C15" s="87" t="s">
        <v>176</v>
      </c>
      <c r="D15" s="63">
        <v>405004</v>
      </c>
      <c r="E15" s="57" t="s">
        <v>178</v>
      </c>
      <c r="F15" s="59">
        <f t="shared" si="3"/>
        <v>0</v>
      </c>
      <c r="G15" s="64"/>
      <c r="H15" s="64"/>
      <c r="I15" s="64"/>
      <c r="J15" s="64"/>
      <c r="K15" s="64">
        <f>L15+M15+N15+O15+P15+Q15+R15+S15+T15+U15</f>
        <v>0</v>
      </c>
      <c r="L15" s="64"/>
      <c r="M15" s="64"/>
      <c r="N15" s="64"/>
      <c r="O15" s="64"/>
      <c r="P15" s="64"/>
      <c r="Q15" s="64"/>
      <c r="R15" s="64"/>
      <c r="S15" s="64"/>
      <c r="T15" s="64"/>
      <c r="U15" s="64"/>
    </row>
    <row r="16" ht="22.9" customHeight="1" spans="1:21">
      <c r="A16" s="87" t="s">
        <v>171</v>
      </c>
      <c r="B16" s="87" t="s">
        <v>186</v>
      </c>
      <c r="C16" s="87" t="s">
        <v>190</v>
      </c>
      <c r="D16" s="63">
        <v>405004</v>
      </c>
      <c r="E16" s="57" t="s">
        <v>192</v>
      </c>
      <c r="F16" s="59"/>
      <c r="G16" s="64"/>
      <c r="H16" s="64"/>
      <c r="I16" s="64"/>
      <c r="J16" s="64"/>
      <c r="K16" s="64"/>
      <c r="L16" s="64"/>
      <c r="M16" s="64"/>
      <c r="N16" s="64"/>
      <c r="O16" s="64"/>
      <c r="P16" s="64"/>
      <c r="Q16" s="64"/>
      <c r="R16" s="64"/>
      <c r="S16" s="64"/>
      <c r="T16" s="64"/>
      <c r="U16" s="64"/>
    </row>
    <row r="17" ht="22.9" customHeight="1" spans="1:21">
      <c r="A17" s="87" t="s">
        <v>171</v>
      </c>
      <c r="B17" s="87" t="s">
        <v>179</v>
      </c>
      <c r="C17" s="87" t="s">
        <v>179</v>
      </c>
      <c r="D17" s="63">
        <v>405004</v>
      </c>
      <c r="E17" s="57" t="s">
        <v>185</v>
      </c>
      <c r="F17" s="59"/>
      <c r="G17" s="64"/>
      <c r="H17" s="64"/>
      <c r="I17" s="64"/>
      <c r="J17" s="64"/>
      <c r="K17" s="64"/>
      <c r="L17" s="64"/>
      <c r="M17" s="64"/>
      <c r="N17" s="64"/>
      <c r="O17" s="64"/>
      <c r="P17" s="64"/>
      <c r="Q17" s="64"/>
      <c r="R17" s="64"/>
      <c r="S17" s="64"/>
      <c r="T17" s="64"/>
      <c r="U17" s="6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90" zoomScaleNormal="90" workbookViewId="0">
      <selection activeCell="D1" sqref="D1"/>
    </sheetView>
  </sheetViews>
  <sheetFormatPr defaultColWidth="10" defaultRowHeight="13.5" outlineLevelCol="4"/>
  <cols>
    <col min="1" max="1" width="24.625" style="18" customWidth="1"/>
    <col min="2" max="2" width="16" style="18" customWidth="1"/>
    <col min="3" max="4" width="22.25" style="18" customWidth="1"/>
    <col min="5" max="5" width="0.125" style="18" customWidth="1"/>
    <col min="6" max="6" width="9.75" style="18" customWidth="1"/>
    <col min="7" max="16384" width="10" style="18"/>
  </cols>
  <sheetData>
    <row r="1" ht="16.35" customHeight="1" spans="1:4">
      <c r="A1" s="19"/>
      <c r="D1" s="14" t="s">
        <v>224</v>
      </c>
    </row>
    <row r="2" ht="31.9" customHeight="1" spans="1:4">
      <c r="A2" s="75" t="s">
        <v>11</v>
      </c>
      <c r="B2" s="75"/>
      <c r="C2" s="75"/>
      <c r="D2" s="75"/>
    </row>
    <row r="3" ht="18.95" customHeight="1" spans="1:5">
      <c r="A3" s="23" t="str">
        <f>"部门"&amp;":"&amp;封面!E4&amp;封面!E5</f>
        <v>部门:405004益阳市赫山区妇幼保健院</v>
      </c>
      <c r="B3" s="23"/>
      <c r="C3" s="23"/>
      <c r="D3" s="33" t="s">
        <v>31</v>
      </c>
      <c r="E3" s="19"/>
    </row>
    <row r="4" ht="20.25" customHeight="1" spans="1:5">
      <c r="A4" s="25" t="s">
        <v>32</v>
      </c>
      <c r="B4" s="25"/>
      <c r="C4" s="25" t="s">
        <v>33</v>
      </c>
      <c r="D4" s="25"/>
      <c r="E4" s="83"/>
    </row>
    <row r="5" ht="20.25" customHeight="1" spans="1:5">
      <c r="A5" s="25" t="s">
        <v>34</v>
      </c>
      <c r="B5" s="25" t="s">
        <v>35</v>
      </c>
      <c r="C5" s="25" t="s">
        <v>34</v>
      </c>
      <c r="D5" s="25" t="s">
        <v>35</v>
      </c>
      <c r="E5" s="83"/>
    </row>
    <row r="6" ht="20.25" customHeight="1" spans="1:5">
      <c r="A6" s="49" t="s">
        <v>225</v>
      </c>
      <c r="B6" s="50">
        <f>'1收支总表'!B6</f>
        <v>434.27498</v>
      </c>
      <c r="C6" s="49" t="s">
        <v>226</v>
      </c>
      <c r="D6" s="58">
        <f>B6</f>
        <v>434.27498</v>
      </c>
      <c r="E6" s="84"/>
    </row>
    <row r="7" ht="20.25" customHeight="1" spans="1:5">
      <c r="A7" s="57" t="s">
        <v>227</v>
      </c>
      <c r="B7" s="64">
        <f>B6</f>
        <v>434.27498</v>
      </c>
      <c r="C7" s="57" t="s">
        <v>40</v>
      </c>
      <c r="D7" s="59"/>
      <c r="E7" s="84"/>
    </row>
    <row r="8" ht="20.25" customHeight="1" spans="1:5">
      <c r="A8" s="57" t="s">
        <v>228</v>
      </c>
      <c r="B8" s="64"/>
      <c r="C8" s="57" t="s">
        <v>44</v>
      </c>
      <c r="D8" s="59"/>
      <c r="E8" s="84"/>
    </row>
    <row r="9" ht="31.15" customHeight="1" spans="1:5">
      <c r="A9" s="57" t="s">
        <v>47</v>
      </c>
      <c r="B9" s="64"/>
      <c r="C9" s="57" t="s">
        <v>48</v>
      </c>
      <c r="D9" s="59"/>
      <c r="E9" s="84"/>
    </row>
    <row r="10" ht="20.25" customHeight="1" spans="1:5">
      <c r="A10" s="57" t="s">
        <v>229</v>
      </c>
      <c r="B10" s="64"/>
      <c r="C10" s="57" t="s">
        <v>52</v>
      </c>
      <c r="D10" s="59"/>
      <c r="E10" s="84"/>
    </row>
    <row r="11" ht="20.25" customHeight="1" spans="1:5">
      <c r="A11" s="57" t="s">
        <v>230</v>
      </c>
      <c r="B11" s="64"/>
      <c r="C11" s="57" t="s">
        <v>56</v>
      </c>
      <c r="D11" s="59"/>
      <c r="E11" s="84"/>
    </row>
    <row r="12" ht="20.25" customHeight="1" spans="1:5">
      <c r="A12" s="57" t="s">
        <v>231</v>
      </c>
      <c r="B12" s="64"/>
      <c r="C12" s="57" t="s">
        <v>60</v>
      </c>
      <c r="D12" s="59"/>
      <c r="E12" s="84"/>
    </row>
    <row r="13" ht="20.25" customHeight="1" spans="1:5">
      <c r="A13" s="49" t="s">
        <v>232</v>
      </c>
      <c r="B13" s="50"/>
      <c r="C13" s="57" t="s">
        <v>64</v>
      </c>
      <c r="D13" s="59"/>
      <c r="E13" s="84"/>
    </row>
    <row r="14" ht="20.25" customHeight="1" spans="1:5">
      <c r="A14" s="57" t="s">
        <v>227</v>
      </c>
      <c r="B14" s="64"/>
      <c r="C14" s="57" t="s">
        <v>68</v>
      </c>
      <c r="D14" s="59">
        <f>'1收支总表'!D13</f>
        <v>38.3911</v>
      </c>
      <c r="E14" s="84"/>
    </row>
    <row r="15" ht="20.25" customHeight="1" spans="1:5">
      <c r="A15" s="57" t="s">
        <v>229</v>
      </c>
      <c r="B15" s="64"/>
      <c r="C15" s="57" t="s">
        <v>72</v>
      </c>
      <c r="D15" s="59"/>
      <c r="E15" s="84"/>
    </row>
    <row r="16" ht="20.25" customHeight="1" spans="1:5">
      <c r="A16" s="57" t="s">
        <v>230</v>
      </c>
      <c r="B16" s="64"/>
      <c r="C16" s="57" t="s">
        <v>76</v>
      </c>
      <c r="D16" s="59">
        <f>'1收支总表'!D15</f>
        <v>395.88388</v>
      </c>
      <c r="E16" s="84"/>
    </row>
    <row r="17" ht="20.25" customHeight="1" spans="1:5">
      <c r="A17" s="57" t="s">
        <v>231</v>
      </c>
      <c r="B17" s="64"/>
      <c r="C17" s="57" t="s">
        <v>80</v>
      </c>
      <c r="D17" s="59"/>
      <c r="E17" s="84"/>
    </row>
    <row r="18" ht="20.25" customHeight="1" spans="1:5">
      <c r="A18" s="57"/>
      <c r="B18" s="64"/>
      <c r="C18" s="57" t="s">
        <v>84</v>
      </c>
      <c r="D18" s="59"/>
      <c r="E18" s="84"/>
    </row>
    <row r="19" ht="20.25" customHeight="1" spans="1:5">
      <c r="A19" s="57"/>
      <c r="B19" s="57"/>
      <c r="C19" s="57" t="s">
        <v>88</v>
      </c>
      <c r="D19" s="59"/>
      <c r="E19" s="84"/>
    </row>
    <row r="20" ht="20.25" customHeight="1" spans="1:5">
      <c r="A20" s="57"/>
      <c r="B20" s="57"/>
      <c r="C20" s="57" t="s">
        <v>92</v>
      </c>
      <c r="D20" s="59"/>
      <c r="E20" s="84"/>
    </row>
    <row r="21" ht="20.25" customHeight="1" spans="1:5">
      <c r="A21" s="57"/>
      <c r="B21" s="57"/>
      <c r="C21" s="57" t="s">
        <v>96</v>
      </c>
      <c r="D21" s="59"/>
      <c r="E21" s="84"/>
    </row>
    <row r="22" ht="20.25" customHeight="1" spans="1:5">
      <c r="A22" s="57"/>
      <c r="B22" s="57"/>
      <c r="C22" s="57" t="s">
        <v>99</v>
      </c>
      <c r="D22" s="59"/>
      <c r="E22" s="84"/>
    </row>
    <row r="23" ht="20.25" customHeight="1" spans="1:5">
      <c r="A23" s="57"/>
      <c r="B23" s="57"/>
      <c r="C23" s="57" t="s">
        <v>102</v>
      </c>
      <c r="D23" s="59"/>
      <c r="E23" s="84"/>
    </row>
    <row r="24" ht="20.25" customHeight="1" spans="1:5">
      <c r="A24" s="57"/>
      <c r="B24" s="57"/>
      <c r="C24" s="57" t="s">
        <v>104</v>
      </c>
      <c r="D24" s="59"/>
      <c r="E24" s="84"/>
    </row>
    <row r="25" ht="20.25" customHeight="1" spans="1:5">
      <c r="A25" s="57"/>
      <c r="B25" s="57"/>
      <c r="C25" s="57" t="s">
        <v>106</v>
      </c>
      <c r="D25" s="59"/>
      <c r="E25" s="84"/>
    </row>
    <row r="26" ht="20.25" customHeight="1" spans="1:5">
      <c r="A26" s="57"/>
      <c r="B26" s="57"/>
      <c r="C26" s="57" t="s">
        <v>108</v>
      </c>
      <c r="D26" s="59"/>
      <c r="E26" s="84"/>
    </row>
    <row r="27" ht="20.25" customHeight="1" spans="1:5">
      <c r="A27" s="57"/>
      <c r="B27" s="57"/>
      <c r="C27" s="57" t="s">
        <v>110</v>
      </c>
      <c r="D27" s="59"/>
      <c r="E27" s="84"/>
    </row>
    <row r="28" ht="20.25" customHeight="1" spans="1:5">
      <c r="A28" s="57"/>
      <c r="B28" s="57"/>
      <c r="C28" s="57" t="s">
        <v>112</v>
      </c>
      <c r="D28" s="59"/>
      <c r="E28" s="84"/>
    </row>
    <row r="29" ht="20.25" customHeight="1" spans="1:5">
      <c r="A29" s="57"/>
      <c r="B29" s="57"/>
      <c r="C29" s="57" t="s">
        <v>114</v>
      </c>
      <c r="D29" s="59"/>
      <c r="E29" s="84"/>
    </row>
    <row r="30" ht="20.25" customHeight="1" spans="1:5">
      <c r="A30" s="57"/>
      <c r="B30" s="57"/>
      <c r="C30" s="57" t="s">
        <v>116</v>
      </c>
      <c r="D30" s="59"/>
      <c r="E30" s="84"/>
    </row>
    <row r="31" ht="20.25" customHeight="1" spans="1:5">
      <c r="A31" s="57"/>
      <c r="B31" s="57"/>
      <c r="C31" s="57" t="s">
        <v>118</v>
      </c>
      <c r="D31" s="59"/>
      <c r="E31" s="84"/>
    </row>
    <row r="32" ht="20.25" customHeight="1" spans="1:5">
      <c r="A32" s="57"/>
      <c r="B32" s="57"/>
      <c r="C32" s="57" t="s">
        <v>120</v>
      </c>
      <c r="D32" s="59"/>
      <c r="E32" s="84"/>
    </row>
    <row r="33" ht="20.25" customHeight="1" spans="1:5">
      <c r="A33" s="57"/>
      <c r="B33" s="57"/>
      <c r="C33" s="57" t="s">
        <v>122</v>
      </c>
      <c r="D33" s="59"/>
      <c r="E33" s="84"/>
    </row>
    <row r="34" ht="20.25" customHeight="1" spans="1:5">
      <c r="A34" s="57"/>
      <c r="B34" s="57"/>
      <c r="C34" s="57" t="s">
        <v>123</v>
      </c>
      <c r="D34" s="59"/>
      <c r="E34" s="84"/>
    </row>
    <row r="35" ht="20.25" customHeight="1" spans="1:5">
      <c r="A35" s="57"/>
      <c r="B35" s="57"/>
      <c r="C35" s="57" t="s">
        <v>124</v>
      </c>
      <c r="D35" s="59"/>
      <c r="E35" s="84"/>
    </row>
    <row r="36" ht="20.25" customHeight="1" spans="1:5">
      <c r="A36" s="57"/>
      <c r="B36" s="57"/>
      <c r="C36" s="57" t="s">
        <v>125</v>
      </c>
      <c r="D36" s="59"/>
      <c r="E36" s="84"/>
    </row>
    <row r="37" ht="20.25" customHeight="1" spans="1:5">
      <c r="A37" s="57"/>
      <c r="B37" s="57"/>
      <c r="C37" s="57"/>
      <c r="D37" s="57"/>
      <c r="E37" s="84"/>
    </row>
    <row r="38" ht="20.25" customHeight="1" spans="1:5">
      <c r="A38" s="49"/>
      <c r="B38" s="49"/>
      <c r="C38" s="49" t="s">
        <v>233</v>
      </c>
      <c r="D38" s="50"/>
      <c r="E38" s="85"/>
    </row>
    <row r="39" ht="20.25" customHeight="1" spans="1:5">
      <c r="A39" s="49"/>
      <c r="B39" s="49"/>
      <c r="C39" s="49"/>
      <c r="D39" s="49"/>
      <c r="E39" s="85"/>
    </row>
    <row r="40" ht="20.25" customHeight="1" spans="1:5">
      <c r="A40" s="86" t="s">
        <v>234</v>
      </c>
      <c r="B40" s="50">
        <f>B6</f>
        <v>434.27498</v>
      </c>
      <c r="C40" s="86" t="s">
        <v>235</v>
      </c>
      <c r="D40" s="58">
        <f>D6</f>
        <v>434.27498</v>
      </c>
      <c r="E40" s="8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H1" sqref="H1"/>
    </sheetView>
  </sheetViews>
  <sheetFormatPr defaultColWidth="9" defaultRowHeight="13.5" outlineLevelCol="7"/>
  <cols>
    <col min="1" max="1" width="24.125" style="66" customWidth="1"/>
    <col min="2" max="2" width="23.625" style="66" customWidth="1"/>
    <col min="3" max="3" width="16.5" style="66" customWidth="1"/>
    <col min="4" max="4" width="11.5" style="66" customWidth="1"/>
    <col min="5" max="5" width="16.125" style="66" customWidth="1"/>
    <col min="6" max="6" width="16.5" style="66" customWidth="1"/>
    <col min="7" max="7" width="15.125" style="66" customWidth="1"/>
    <col min="8" max="8" width="21.875" style="66" customWidth="1"/>
    <col min="9" max="9" width="13.75" style="66"/>
    <col min="10" max="16384" width="9" style="66"/>
  </cols>
  <sheetData>
    <row r="1" ht="14.25" customHeight="1" spans="1:8">
      <c r="A1" s="19"/>
      <c r="H1" s="14" t="s">
        <v>236</v>
      </c>
    </row>
    <row r="2" ht="37.7" customHeight="1" spans="1:8">
      <c r="A2" s="21" t="s">
        <v>12</v>
      </c>
      <c r="B2" s="21"/>
      <c r="C2" s="21"/>
      <c r="D2" s="21"/>
      <c r="E2" s="21"/>
      <c r="F2" s="21"/>
      <c r="G2" s="21"/>
      <c r="H2" s="21"/>
    </row>
    <row r="3" ht="21.2" customHeight="1" spans="1:5">
      <c r="A3" s="78" t="s">
        <v>237</v>
      </c>
      <c r="B3" s="78"/>
      <c r="C3" s="78"/>
      <c r="D3" s="78"/>
      <c r="E3" s="78"/>
    </row>
    <row r="4" ht="15.75" customHeight="1" spans="7:8">
      <c r="G4" s="33" t="s">
        <v>31</v>
      </c>
      <c r="H4" s="33"/>
    </row>
    <row r="5" ht="21.95" customHeight="1" spans="1:8">
      <c r="A5" s="67" t="s">
        <v>157</v>
      </c>
      <c r="B5" s="67" t="s">
        <v>158</v>
      </c>
      <c r="C5" s="67" t="s">
        <v>135</v>
      </c>
      <c r="D5" s="67" t="s">
        <v>159</v>
      </c>
      <c r="E5" s="67"/>
      <c r="F5" s="67"/>
      <c r="G5" s="67"/>
      <c r="H5" s="67" t="s">
        <v>160</v>
      </c>
    </row>
    <row r="6" ht="22.7" customHeight="1" spans="1:8">
      <c r="A6" s="67"/>
      <c r="B6" s="67"/>
      <c r="C6" s="67"/>
      <c r="D6" s="67" t="s">
        <v>137</v>
      </c>
      <c r="E6" s="67" t="s">
        <v>238</v>
      </c>
      <c r="F6" s="67"/>
      <c r="G6" s="67" t="s">
        <v>239</v>
      </c>
      <c r="H6" s="67"/>
    </row>
    <row r="7" ht="34.7" customHeight="1" spans="1:8">
      <c r="A7" s="67"/>
      <c r="B7" s="67"/>
      <c r="C7" s="67"/>
      <c r="D7" s="67"/>
      <c r="E7" s="67" t="s">
        <v>216</v>
      </c>
      <c r="F7" s="67" t="s">
        <v>208</v>
      </c>
      <c r="G7" s="67"/>
      <c r="H7" s="67"/>
    </row>
    <row r="8" ht="20.45" customHeight="1" spans="1:8">
      <c r="A8" s="69"/>
      <c r="B8" s="69" t="s">
        <v>135</v>
      </c>
      <c r="C8" s="79">
        <f ca="1" t="shared" ref="C8:H8" si="0">C9</f>
        <v>434.27498</v>
      </c>
      <c r="D8" s="79">
        <f ca="1" t="shared" si="0"/>
        <v>349.27498</v>
      </c>
      <c r="E8" s="79">
        <f t="shared" si="0"/>
        <v>331.12408</v>
      </c>
      <c r="F8" s="79">
        <f t="shared" si="0"/>
        <v>0</v>
      </c>
      <c r="G8" s="79">
        <f t="shared" si="0"/>
        <v>18.1509</v>
      </c>
      <c r="H8" s="79">
        <f t="shared" si="0"/>
        <v>85</v>
      </c>
    </row>
    <row r="9" ht="22.7" customHeight="1" spans="1:8">
      <c r="A9" s="71"/>
      <c r="B9" s="71" t="s">
        <v>154</v>
      </c>
      <c r="C9" s="79">
        <f ca="1" t="shared" ref="C9:H9" si="1">C10</f>
        <v>434.27498</v>
      </c>
      <c r="D9" s="79">
        <f ca="1" t="shared" si="1"/>
        <v>349.27498</v>
      </c>
      <c r="E9" s="79">
        <f t="shared" si="1"/>
        <v>331.12408</v>
      </c>
      <c r="F9" s="79">
        <f t="shared" si="1"/>
        <v>0</v>
      </c>
      <c r="G9" s="79">
        <f t="shared" si="1"/>
        <v>18.1509</v>
      </c>
      <c r="H9" s="79">
        <f t="shared" si="1"/>
        <v>85</v>
      </c>
    </row>
    <row r="10" ht="22.7" customHeight="1" spans="1:8">
      <c r="A10" s="80"/>
      <c r="B10" s="80" t="s">
        <v>3</v>
      </c>
      <c r="C10" s="79">
        <f ca="1" t="shared" ref="C10:H10" si="2">C11+C14</f>
        <v>434.27498</v>
      </c>
      <c r="D10" s="79">
        <f ca="1" t="shared" si="2"/>
        <v>349.27498</v>
      </c>
      <c r="E10" s="79">
        <f t="shared" si="2"/>
        <v>331.12408</v>
      </c>
      <c r="F10" s="79">
        <f t="shared" si="2"/>
        <v>0</v>
      </c>
      <c r="G10" s="79">
        <f t="shared" si="2"/>
        <v>18.1509</v>
      </c>
      <c r="H10" s="79">
        <f t="shared" si="2"/>
        <v>85</v>
      </c>
    </row>
    <row r="11" ht="22.7" customHeight="1" spans="1:8">
      <c r="A11" s="80" t="s">
        <v>167</v>
      </c>
      <c r="B11" s="71" t="s">
        <v>240</v>
      </c>
      <c r="C11" s="79">
        <f t="shared" ref="C11:C15" si="3">C12</f>
        <v>38.3911</v>
      </c>
      <c r="D11" s="79">
        <f t="shared" ref="D11:D15" si="4">D12</f>
        <v>38.3911</v>
      </c>
      <c r="E11" s="79">
        <f t="shared" ref="E11:E15" si="5">E12</f>
        <v>38.3911</v>
      </c>
      <c r="F11" s="79"/>
      <c r="G11" s="79"/>
      <c r="H11" s="79"/>
    </row>
    <row r="12" ht="23.45" customHeight="1" spans="1:8">
      <c r="A12" s="80" t="s">
        <v>241</v>
      </c>
      <c r="B12" s="71" t="s">
        <v>242</v>
      </c>
      <c r="C12" s="79">
        <f t="shared" si="3"/>
        <v>38.3911</v>
      </c>
      <c r="D12" s="79">
        <f t="shared" si="4"/>
        <v>38.3911</v>
      </c>
      <c r="E12" s="79">
        <f t="shared" si="5"/>
        <v>38.3911</v>
      </c>
      <c r="F12" s="79"/>
      <c r="G12" s="79"/>
      <c r="H12" s="79"/>
    </row>
    <row r="13" ht="26.45" customHeight="1" spans="1:8">
      <c r="A13" s="80" t="s">
        <v>243</v>
      </c>
      <c r="B13" s="71" t="s">
        <v>244</v>
      </c>
      <c r="C13" s="81">
        <f>SUM(D13,H13)</f>
        <v>38.3911</v>
      </c>
      <c r="D13" s="81">
        <f t="shared" ref="D13:D18" si="6">SUM(E13:G13)</f>
        <v>38.3911</v>
      </c>
      <c r="E13" s="82">
        <v>38.3911</v>
      </c>
      <c r="F13" s="82"/>
      <c r="G13" s="82"/>
      <c r="H13" s="82"/>
    </row>
    <row r="14" ht="22.7" customHeight="1" spans="1:8">
      <c r="A14" s="80" t="s">
        <v>171</v>
      </c>
      <c r="B14" s="71" t="s">
        <v>245</v>
      </c>
      <c r="C14" s="79">
        <f ca="1" t="shared" ref="C14:H14" si="7">SUM(C15,C17,C19,C22,C26)</f>
        <v>395.88388</v>
      </c>
      <c r="D14" s="79">
        <f ca="1" t="shared" si="7"/>
        <v>310.88388</v>
      </c>
      <c r="E14" s="79">
        <f t="shared" si="7"/>
        <v>292.73298</v>
      </c>
      <c r="F14" s="79">
        <f t="shared" si="7"/>
        <v>0</v>
      </c>
      <c r="G14" s="79">
        <f t="shared" si="7"/>
        <v>18.1509</v>
      </c>
      <c r="H14" s="79">
        <f t="shared" si="7"/>
        <v>85</v>
      </c>
    </row>
    <row r="15" ht="23.45" customHeight="1" spans="1:8">
      <c r="A15" s="80" t="s">
        <v>246</v>
      </c>
      <c r="B15" s="71" t="s">
        <v>247</v>
      </c>
      <c r="C15" s="79">
        <f t="shared" si="3"/>
        <v>286.8894</v>
      </c>
      <c r="D15" s="79">
        <f t="shared" si="4"/>
        <v>286.8894</v>
      </c>
      <c r="E15" s="79">
        <f t="shared" si="5"/>
        <v>268.7385</v>
      </c>
      <c r="F15" s="79">
        <f t="shared" ref="F15:H15" si="8">F16</f>
        <v>0</v>
      </c>
      <c r="G15" s="79">
        <f t="shared" si="8"/>
        <v>18.1509</v>
      </c>
      <c r="H15" s="79">
        <f t="shared" si="8"/>
        <v>0</v>
      </c>
    </row>
    <row r="16" ht="26.45" customHeight="1" spans="1:8">
      <c r="A16" s="80" t="s">
        <v>248</v>
      </c>
      <c r="B16" s="71" t="s">
        <v>249</v>
      </c>
      <c r="C16" s="81">
        <f>SUM(D16,H16)</f>
        <v>286.8894</v>
      </c>
      <c r="D16" s="81">
        <f t="shared" si="6"/>
        <v>286.8894</v>
      </c>
      <c r="E16" s="82">
        <v>268.7385</v>
      </c>
      <c r="F16" s="82"/>
      <c r="G16" s="82">
        <v>18.1509</v>
      </c>
      <c r="H16" s="82"/>
    </row>
    <row r="17" ht="23.45" customHeight="1" spans="1:8">
      <c r="A17" s="80" t="s">
        <v>250</v>
      </c>
      <c r="B17" s="71" t="s">
        <v>251</v>
      </c>
      <c r="C17" s="79">
        <f>C18</f>
        <v>23.99448</v>
      </c>
      <c r="D17" s="79">
        <f>D18</f>
        <v>23.99448</v>
      </c>
      <c r="E17" s="79">
        <f>E18</f>
        <v>23.99448</v>
      </c>
      <c r="F17" s="79"/>
      <c r="G17" s="79"/>
      <c r="H17" s="79"/>
    </row>
    <row r="18" ht="26.45" customHeight="1" spans="1:8">
      <c r="A18" s="80" t="s">
        <v>252</v>
      </c>
      <c r="B18" s="71" t="s">
        <v>253</v>
      </c>
      <c r="C18" s="81">
        <f>SUM(D18,H18)</f>
        <v>23.99448</v>
      </c>
      <c r="D18" s="81">
        <f t="shared" si="6"/>
        <v>23.99448</v>
      </c>
      <c r="E18" s="64">
        <v>23.99448</v>
      </c>
      <c r="F18" s="64"/>
      <c r="G18" s="82"/>
      <c r="H18" s="82"/>
    </row>
    <row r="19" ht="23.45" customHeight="1" spans="1:8">
      <c r="A19" s="80" t="s">
        <v>254</v>
      </c>
      <c r="B19" s="71" t="s">
        <v>255</v>
      </c>
      <c r="C19" s="79">
        <f>SUM(C20:C21)</f>
        <v>0</v>
      </c>
      <c r="D19" s="79"/>
      <c r="E19" s="79"/>
      <c r="F19" s="79"/>
      <c r="G19" s="79"/>
      <c r="H19" s="79">
        <f>SUM(H20:H21)</f>
        <v>0</v>
      </c>
    </row>
    <row r="20" ht="26.45" customHeight="1" spans="1:8">
      <c r="A20" s="80" t="s">
        <v>256</v>
      </c>
      <c r="B20" s="71" t="s">
        <v>257</v>
      </c>
      <c r="C20" s="81">
        <f>SUM(D20,H20)</f>
        <v>0</v>
      </c>
      <c r="D20" s="81">
        <f t="shared" ref="D20:D23" si="9">SUM(E20:G20)</f>
        <v>0</v>
      </c>
      <c r="E20" s="82"/>
      <c r="F20" s="82"/>
      <c r="G20" s="82"/>
      <c r="H20" s="82"/>
    </row>
    <row r="21" ht="26.45" customHeight="1" spans="1:8">
      <c r="A21" s="80" t="s">
        <v>258</v>
      </c>
      <c r="B21" s="71" t="s">
        <v>259</v>
      </c>
      <c r="C21" s="81">
        <f>SUM(D21,H21)</f>
        <v>0</v>
      </c>
      <c r="D21" s="81">
        <f t="shared" si="9"/>
        <v>0</v>
      </c>
      <c r="E21" s="82"/>
      <c r="F21" s="82"/>
      <c r="G21" s="82"/>
      <c r="H21" s="82"/>
    </row>
    <row r="22" ht="23.45" customHeight="1" spans="1:8">
      <c r="A22" s="80" t="s">
        <v>260</v>
      </c>
      <c r="B22" s="71" t="s">
        <v>261</v>
      </c>
      <c r="C22" s="79">
        <f ca="1">SUM(C23:C25)</f>
        <v>85</v>
      </c>
      <c r="D22" s="79">
        <f ca="1">SUM(D23:D25)</f>
        <v>0</v>
      </c>
      <c r="E22" s="79"/>
      <c r="F22" s="79"/>
      <c r="G22" s="79"/>
      <c r="H22" s="79">
        <f>SUM(H23:H25)</f>
        <v>85</v>
      </c>
    </row>
    <row r="23" ht="26.45" customHeight="1" spans="1:8">
      <c r="A23" s="80" t="s">
        <v>262</v>
      </c>
      <c r="B23" s="71" t="s">
        <v>263</v>
      </c>
      <c r="C23" s="81">
        <f>SUM(D23,H23)</f>
        <v>0</v>
      </c>
      <c r="D23" s="81">
        <f t="shared" si="9"/>
        <v>0</v>
      </c>
      <c r="E23" s="82"/>
      <c r="F23" s="82"/>
      <c r="G23" s="82"/>
      <c r="H23" s="82"/>
    </row>
    <row r="24" ht="26.45" customHeight="1" spans="1:8">
      <c r="A24" s="80" t="s">
        <v>264</v>
      </c>
      <c r="B24" s="71" t="s">
        <v>265</v>
      </c>
      <c r="C24" s="81">
        <f ca="1">SUM(D24,H24)</f>
        <v>85</v>
      </c>
      <c r="D24" s="81">
        <f ca="1">SUM(E24:E24:G24)</f>
        <v>0</v>
      </c>
      <c r="E24" s="82"/>
      <c r="F24" s="82"/>
      <c r="G24" s="82"/>
      <c r="H24" s="82">
        <v>85</v>
      </c>
    </row>
    <row r="25" ht="26.45" customHeight="1" spans="1:8">
      <c r="A25" s="80" t="s">
        <v>266</v>
      </c>
      <c r="B25" s="71" t="s">
        <v>267</v>
      </c>
      <c r="C25" s="81">
        <f>SUM(D25,H25)</f>
        <v>0</v>
      </c>
      <c r="D25" s="81">
        <f>SUM(E25:G25)</f>
        <v>0</v>
      </c>
      <c r="E25" s="82"/>
      <c r="F25" s="82"/>
      <c r="G25" s="82"/>
      <c r="H25" s="82"/>
    </row>
    <row r="26" ht="23.45" customHeight="1" spans="1:8">
      <c r="A26" s="80" t="s">
        <v>268</v>
      </c>
      <c r="B26" s="71" t="s">
        <v>269</v>
      </c>
      <c r="C26" s="79">
        <f>C27</f>
        <v>0</v>
      </c>
      <c r="D26" s="79"/>
      <c r="E26" s="79"/>
      <c r="F26" s="79"/>
      <c r="G26" s="79"/>
      <c r="H26" s="79">
        <f>H27</f>
        <v>0</v>
      </c>
    </row>
    <row r="27" ht="26.45" customHeight="1" spans="1:8">
      <c r="A27" s="80" t="s">
        <v>270</v>
      </c>
      <c r="B27" s="71" t="s">
        <v>271</v>
      </c>
      <c r="C27" s="81">
        <f>SUM(D27,H27)</f>
        <v>0</v>
      </c>
      <c r="D27" s="81">
        <f>SUM(E27:G27)</f>
        <v>0</v>
      </c>
      <c r="E27" s="82"/>
      <c r="F27" s="82"/>
      <c r="G27" s="82"/>
      <c r="H27" s="82"/>
    </row>
  </sheetData>
  <mergeCells count="11">
    <mergeCell ref="A2:H2"/>
    <mergeCell ref="A3:E3"/>
    <mergeCell ref="G4:H4"/>
    <mergeCell ref="D5:G5"/>
    <mergeCell ref="E6:F6"/>
    <mergeCell ref="A5:A7"/>
    <mergeCell ref="B5:B7"/>
    <mergeCell ref="C5:C7"/>
    <mergeCell ref="D6:D7"/>
    <mergeCell ref="G6:G7"/>
    <mergeCell ref="H5:H7"/>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2023-10-06T08:19:28Z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B6F2C317B4A445089909FC5C2C36942C_13</vt:lpwstr>
  </property>
  <property fmtid="{D5CDD505-2E9C-101B-9397-08002B2CF9AE}" pid="3" name="KSOProductBuildVer">
    <vt:lpwstr>2052-12.1.0.15374</vt:lpwstr>
  </property>
</Properties>
</file>