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firstSheet="11" activeTab="1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</externalReferences>
  <calcPr calcId="144525"/>
</workbook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<sst xmlns="http://schemas.openxmlformats.org/spreadsheetml/2006/main" count="1627" uniqueCount="569">
  <si>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</si>
  <si>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</si>
  <si>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</si>
  <si>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益阳市赫山区教育局机关机关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</si>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</sst>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>
  <numFmts count="5">
    <numFmt numFmtId="176" formatCode="#0.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sz val="11"/>
      <name val="宋体"/>
      <charset val="1"/>
      <scheme val="minor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9" borderId="4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31" fillId="18" borderId="9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66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44;&#20915;&#31639;&#36164;&#26009;\2023&#24180;&#39044;&#31639;&#20844;&#24320;\2023&#24180;&#39044;&#31639;&#20844;&#24320;&#19979;&#21457;&#25968;&#25454;\2023&#24180;&#25945;&#32946;&#31995;&#32479;&#21508;&#20108;&#32423;&#39044;&#31639;&#21333;&#20301;&#39044;&#31639;&#20844;&#24320;&#34920;\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5" sqref="E5:H5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3" t="s">
        <v>0</v>
      </c>
      <c r="B1" s="63"/>
      <c r="C1" s="63"/>
      <c r="D1" s="63"/>
      <c r="E1" s="63"/>
      <c r="F1" s="63"/>
      <c r="G1" s="63"/>
      <c r="H1" s="63"/>
      <c r="I1" s="63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4"/>
      <c r="B4" s="65"/>
      <c r="C4" s="1"/>
      <c r="D4" s="64" t="s">
        <v>1</v>
      </c>
      <c r="E4" s="65">
        <v>127001</v>
      </c>
      <c r="F4" s="65"/>
      <c r="G4" s="65"/>
      <c r="H4" s="65"/>
      <c r="I4" s="1"/>
    </row>
    <row r="5" ht="54.3" customHeight="1" spans="1:9">
      <c r="A5" s="64"/>
      <c r="B5" s="65"/>
      <c r="C5" s="1"/>
      <c r="D5" s="64" t="s">
        <v>2</v>
      </c>
      <c r="E5" s="65" t="s">
        <v>3</v>
      </c>
      <c r="F5" s="65"/>
      <c r="G5" s="65"/>
      <c r="H5" s="65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3" workbookViewId="0">
      <selection activeCell="E17" sqref="E17:E30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8" t="s">
        <v>13</v>
      </c>
      <c r="B1" s="18"/>
      <c r="C1" s="18"/>
      <c r="D1" s="18"/>
      <c r="E1" s="18"/>
    </row>
    <row r="2" ht="25" customHeight="1" spans="1:5">
      <c r="A2" s="11" t="str">
        <f>'7一般公共预算支出表'!A3</f>
        <v>部门：127001_益阳市赫山区教育局机关机关</v>
      </c>
      <c r="B2" s="11"/>
      <c r="C2" s="11"/>
      <c r="D2" s="1"/>
      <c r="E2" s="16" t="s">
        <v>31</v>
      </c>
    </row>
    <row r="3" ht="19.8" customHeight="1" spans="1:5">
      <c r="A3" s="27" t="s">
        <v>155</v>
      </c>
      <c r="B3" s="27" t="s">
        <v>156</v>
      </c>
      <c r="C3" s="27" t="s">
        <v>157</v>
      </c>
      <c r="D3" s="27"/>
      <c r="E3" s="27"/>
    </row>
    <row r="4" ht="21.55" customHeight="1" spans="1:5">
      <c r="A4" s="27"/>
      <c r="B4" s="27"/>
      <c r="C4" s="27" t="s">
        <v>135</v>
      </c>
      <c r="D4" s="27" t="s">
        <v>223</v>
      </c>
      <c r="E4" s="27" t="s">
        <v>225</v>
      </c>
    </row>
    <row r="5" ht="19.55" customHeight="1" spans="1:5">
      <c r="A5" s="35" t="s">
        <v>241</v>
      </c>
      <c r="B5" s="35" t="s">
        <v>241</v>
      </c>
      <c r="C5" s="35">
        <v>1</v>
      </c>
      <c r="D5" s="35">
        <v>2</v>
      </c>
      <c r="E5" s="35">
        <v>3</v>
      </c>
    </row>
    <row r="6" ht="19.55" customHeight="1" spans="1:5">
      <c r="A6" s="28"/>
      <c r="B6" s="28" t="s">
        <v>135</v>
      </c>
      <c r="C6" s="33">
        <v>528.5</v>
      </c>
      <c r="D6" s="33">
        <f>D7+D31</f>
        <v>420.0346</v>
      </c>
      <c r="E6" s="33">
        <f>E16</f>
        <v>108.46</v>
      </c>
    </row>
    <row r="7" ht="19.55" customHeight="1" spans="1:5">
      <c r="A7" s="30" t="s">
        <v>242</v>
      </c>
      <c r="B7" s="30" t="s">
        <v>203</v>
      </c>
      <c r="C7" s="33">
        <f t="shared" ref="C7:C15" si="0">D7</f>
        <v>411.4786</v>
      </c>
      <c r="D7" s="33">
        <f>SUM(D8:D15)</f>
        <v>411.4786</v>
      </c>
      <c r="E7" s="33"/>
    </row>
    <row r="8" ht="19.55" customHeight="1" spans="1:5">
      <c r="A8" s="36" t="s">
        <v>243</v>
      </c>
      <c r="B8" s="36" t="s">
        <v>244</v>
      </c>
      <c r="C8" s="37">
        <f t="shared" si="0"/>
        <v>123.246</v>
      </c>
      <c r="D8" s="37">
        <f>VLOOKUP(封面!E5,[1]Sheet1!$A:$B,2,0)/10000</f>
        <v>123.246</v>
      </c>
      <c r="E8" s="37"/>
    </row>
    <row r="9" ht="19.55" customHeight="1" spans="1:5">
      <c r="A9" s="36" t="s">
        <v>245</v>
      </c>
      <c r="B9" s="36" t="s">
        <v>246</v>
      </c>
      <c r="C9" s="37">
        <v>49.42</v>
      </c>
      <c r="D9" s="37">
        <v>49.42</v>
      </c>
      <c r="E9" s="37"/>
    </row>
    <row r="10" ht="19.55" customHeight="1" spans="1:5">
      <c r="A10" s="36" t="s">
        <v>247</v>
      </c>
      <c r="B10" s="36" t="s">
        <v>248</v>
      </c>
      <c r="C10" s="37">
        <f t="shared" si="0"/>
        <v>5.623</v>
      </c>
      <c r="D10" s="37">
        <f>VLOOKUP(封面!E5,[1]Sheet1!$A:$D,4,0)/10000</f>
        <v>5.623</v>
      </c>
      <c r="E10" s="37"/>
    </row>
    <row r="11" ht="19.55" customHeight="1" spans="1:5">
      <c r="A11" s="36" t="s">
        <v>249</v>
      </c>
      <c r="B11" s="36" t="s">
        <v>250</v>
      </c>
      <c r="C11" s="37">
        <f t="shared" si="0"/>
        <v>123.336</v>
      </c>
      <c r="D11" s="37">
        <f>VLOOKUP(封面!E5,[1]Sheet1!$A:$F,6,0)/10000</f>
        <v>123.336</v>
      </c>
      <c r="E11" s="37"/>
    </row>
    <row r="12" ht="19.55" customHeight="1" spans="1:5">
      <c r="A12" s="36" t="s">
        <v>251</v>
      </c>
      <c r="B12" s="36" t="s">
        <v>252</v>
      </c>
      <c r="C12" s="37">
        <f t="shared" si="0"/>
        <v>46.2559</v>
      </c>
      <c r="D12" s="37">
        <f>VLOOKUP(封面!E5,[1]Sheet1!$A:$G,7,0)/10000</f>
        <v>46.2559</v>
      </c>
      <c r="E12" s="37"/>
    </row>
    <row r="13" ht="19.55" customHeight="1" spans="1:5">
      <c r="A13" s="36" t="s">
        <v>253</v>
      </c>
      <c r="B13" s="36" t="s">
        <v>254</v>
      </c>
      <c r="C13" s="37">
        <f t="shared" si="0"/>
        <v>28.9099</v>
      </c>
      <c r="D13" s="37">
        <f>VLOOKUP(封面!E5,[1]Sheet1!$A:$H,8,0)/10000</f>
        <v>28.9099</v>
      </c>
      <c r="E13" s="37"/>
    </row>
    <row r="14" ht="19.55" customHeight="1" spans="1:5">
      <c r="A14" s="36" t="s">
        <v>255</v>
      </c>
      <c r="B14" s="36" t="s">
        <v>256</v>
      </c>
      <c r="C14" s="37">
        <f t="shared" si="0"/>
        <v>34.6878</v>
      </c>
      <c r="D14" s="37">
        <f>VLOOKUP(封面!E5,[1]Sheet1!$A:$I,9,0)/10000</f>
        <v>34.6878</v>
      </c>
      <c r="E14" s="37"/>
    </row>
    <row r="15" ht="19.55" customHeight="1" spans="1:5">
      <c r="A15" s="36" t="s">
        <v>257</v>
      </c>
      <c r="B15" s="36" t="s">
        <v>258</v>
      </c>
      <c r="C15" s="37">
        <f t="shared" si="0"/>
        <v>0</v>
      </c>
      <c r="D15" s="37">
        <f>VLOOKUP(封面!E5,[1]Sheet1!$A:$J,10,0)/10000</f>
        <v>0</v>
      </c>
      <c r="E15" s="37"/>
    </row>
    <row r="16" ht="19.55" customHeight="1" spans="1:5">
      <c r="A16" s="30" t="s">
        <v>259</v>
      </c>
      <c r="B16" s="30" t="s">
        <v>224</v>
      </c>
      <c r="C16" s="33">
        <v>108.46</v>
      </c>
      <c r="D16" s="33"/>
      <c r="E16" s="33">
        <v>108.46</v>
      </c>
    </row>
    <row r="17" ht="19.55" customHeight="1" spans="1:5">
      <c r="A17" s="36" t="s">
        <v>260</v>
      </c>
      <c r="B17" s="36" t="s">
        <v>261</v>
      </c>
      <c r="C17" s="37">
        <v>23.1</v>
      </c>
      <c r="D17" s="37"/>
      <c r="E17" s="37">
        <v>23.1</v>
      </c>
    </row>
    <row r="18" ht="19.55" customHeight="1" spans="1:5">
      <c r="A18" s="36" t="s">
        <v>262</v>
      </c>
      <c r="B18" s="36" t="s">
        <v>263</v>
      </c>
      <c r="C18" s="37">
        <v>17.34</v>
      </c>
      <c r="D18" s="37"/>
      <c r="E18" s="37">
        <v>17.34</v>
      </c>
    </row>
    <row r="19" ht="19.55" customHeight="1" spans="1:5">
      <c r="A19" s="36" t="s">
        <v>264</v>
      </c>
      <c r="B19" s="36" t="s">
        <v>265</v>
      </c>
      <c r="C19" s="37">
        <v>4</v>
      </c>
      <c r="D19" s="37"/>
      <c r="E19" s="37">
        <v>4</v>
      </c>
    </row>
    <row r="20" ht="19.55" customHeight="1" spans="1:5">
      <c r="A20" s="36" t="s">
        <v>266</v>
      </c>
      <c r="B20" s="36" t="s">
        <v>267</v>
      </c>
      <c r="C20" s="37">
        <v>12</v>
      </c>
      <c r="D20" s="37"/>
      <c r="E20" s="37">
        <v>12</v>
      </c>
    </row>
    <row r="21" ht="19.55" customHeight="1" spans="1:5">
      <c r="A21" s="36" t="s">
        <v>268</v>
      </c>
      <c r="B21" s="36" t="s">
        <v>269</v>
      </c>
      <c r="C21" s="37">
        <v>0.4</v>
      </c>
      <c r="D21" s="37"/>
      <c r="E21" s="37">
        <v>0.4</v>
      </c>
    </row>
    <row r="22" ht="19.55" customHeight="1" spans="1:5">
      <c r="A22" s="36" t="s">
        <v>270</v>
      </c>
      <c r="B22" s="36" t="s">
        <v>271</v>
      </c>
      <c r="C22" s="37">
        <v>3</v>
      </c>
      <c r="D22" s="37"/>
      <c r="E22" s="37">
        <v>3</v>
      </c>
    </row>
    <row r="23" ht="19.55" customHeight="1" spans="1:5">
      <c r="A23" s="36" t="s">
        <v>272</v>
      </c>
      <c r="B23" s="36" t="s">
        <v>273</v>
      </c>
      <c r="C23" s="37">
        <v>3</v>
      </c>
      <c r="D23" s="37"/>
      <c r="E23" s="37">
        <v>3</v>
      </c>
    </row>
    <row r="24" ht="19.55" customHeight="1" spans="1:5">
      <c r="A24" s="36" t="s">
        <v>274</v>
      </c>
      <c r="B24" s="36" t="s">
        <v>275</v>
      </c>
      <c r="C24" s="37">
        <v>15</v>
      </c>
      <c r="D24" s="37"/>
      <c r="E24" s="37">
        <v>15</v>
      </c>
    </row>
    <row r="25" ht="19.55" customHeight="1" spans="1:5">
      <c r="A25" s="36" t="s">
        <v>276</v>
      </c>
      <c r="B25" s="36" t="s">
        <v>277</v>
      </c>
      <c r="C25" s="37">
        <v>3</v>
      </c>
      <c r="D25" s="37"/>
      <c r="E25" s="37">
        <v>3</v>
      </c>
    </row>
    <row r="26" ht="19.55" customHeight="1" spans="1:5">
      <c r="A26" s="36" t="s">
        <v>278</v>
      </c>
      <c r="B26" s="36" t="s">
        <v>279</v>
      </c>
      <c r="C26" s="37">
        <v>2</v>
      </c>
      <c r="D26" s="37"/>
      <c r="E26" s="37">
        <v>2</v>
      </c>
    </row>
    <row r="27" ht="19.55" customHeight="1" spans="1:5">
      <c r="A27" s="36" t="s">
        <v>280</v>
      </c>
      <c r="B27" s="36" t="s">
        <v>281</v>
      </c>
      <c r="C27" s="37">
        <v>2.9</v>
      </c>
      <c r="D27" s="37"/>
      <c r="E27" s="37">
        <v>2.9</v>
      </c>
    </row>
    <row r="28" ht="19.55" customHeight="1" spans="1:5">
      <c r="A28" s="36" t="s">
        <v>282</v>
      </c>
      <c r="B28" s="36" t="s">
        <v>283</v>
      </c>
      <c r="C28" s="37">
        <f>E28</f>
        <v>2.4542</v>
      </c>
      <c r="D28" s="37"/>
      <c r="E28" s="37">
        <f>VLOOKUP(封面!E5,[1]Sheet1!$A:$P,16,0)/10000</f>
        <v>2.4542</v>
      </c>
    </row>
    <row r="29" ht="19.55" customHeight="1" spans="1:5">
      <c r="A29" s="36" t="s">
        <v>284</v>
      </c>
      <c r="B29" s="36" t="s">
        <v>285</v>
      </c>
      <c r="C29" s="37">
        <f>E29</f>
        <v>3.6811</v>
      </c>
      <c r="D29" s="37"/>
      <c r="E29" s="37">
        <f>VLOOKUP(封面!E5,[1]Sheet1!$A:$Q,17,0)/10000</f>
        <v>3.6811</v>
      </c>
    </row>
    <row r="30" ht="19.55" customHeight="1" spans="1:5">
      <c r="A30" s="36" t="s">
        <v>286</v>
      </c>
      <c r="B30" s="36" t="s">
        <v>287</v>
      </c>
      <c r="C30" s="38">
        <v>16.584</v>
      </c>
      <c r="D30" s="37"/>
      <c r="E30" s="38">
        <v>16.584</v>
      </c>
    </row>
    <row r="31" ht="19.55" customHeight="1" spans="1:5">
      <c r="A31" s="30" t="s">
        <v>288</v>
      </c>
      <c r="B31" s="30" t="s">
        <v>195</v>
      </c>
      <c r="C31" s="33">
        <f>C32+C33</f>
        <v>8.556</v>
      </c>
      <c r="D31" s="33">
        <f>D32+D33</f>
        <v>8.556</v>
      </c>
      <c r="E31" s="33"/>
    </row>
    <row r="32" ht="19.55" customHeight="1" spans="1:5">
      <c r="A32" s="36" t="s">
        <v>289</v>
      </c>
      <c r="B32" s="36" t="s">
        <v>290</v>
      </c>
      <c r="C32" s="37">
        <f>D32</f>
        <v>0</v>
      </c>
      <c r="D32" s="37">
        <f>VLOOKUP(封面!E5,[1]Sheet1!$A:$N,14,0)/10000</f>
        <v>0</v>
      </c>
      <c r="E32" s="37"/>
    </row>
    <row r="33" ht="19.55" customHeight="1" spans="1:5">
      <c r="A33" s="36" t="s">
        <v>291</v>
      </c>
      <c r="B33" s="36" t="s">
        <v>292</v>
      </c>
      <c r="C33" s="37">
        <f>D33</f>
        <v>8.556</v>
      </c>
      <c r="D33" s="37">
        <f>VLOOKUP(封面!E5,[1]Sheet1!$A:$O,15,0)/10000</f>
        <v>8.556</v>
      </c>
      <c r="E33" s="37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Y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7" t="s">
        <v>155</v>
      </c>
      <c r="B3" s="27" t="s">
        <v>156</v>
      </c>
      <c r="C3" s="27" t="s">
        <v>293</v>
      </c>
      <c r="D3" s="27" t="s">
        <v>294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 t="s">
        <v>204</v>
      </c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 t="s">
        <v>295</v>
      </c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</row>
    <row r="4" ht="27.6" customHeight="1" spans="1:61">
      <c r="A4" s="27"/>
      <c r="B4" s="27"/>
      <c r="C4" s="27"/>
      <c r="D4" s="27" t="s">
        <v>296</v>
      </c>
      <c r="E4" s="27" t="s">
        <v>297</v>
      </c>
      <c r="F4" s="27"/>
      <c r="G4" s="27"/>
      <c r="H4" s="27"/>
      <c r="I4" s="27"/>
      <c r="J4" s="27"/>
      <c r="K4" s="27" t="s">
        <v>298</v>
      </c>
      <c r="L4" s="27"/>
      <c r="M4" s="27"/>
      <c r="N4" s="27"/>
      <c r="O4" s="27"/>
      <c r="P4" s="27"/>
      <c r="Q4" s="27"/>
      <c r="R4" s="27" t="s">
        <v>299</v>
      </c>
      <c r="S4" s="27" t="s">
        <v>300</v>
      </c>
      <c r="T4" s="27" t="s">
        <v>301</v>
      </c>
      <c r="U4" s="27" t="s">
        <v>302</v>
      </c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 t="s">
        <v>303</v>
      </c>
      <c r="AS4" s="27" t="s">
        <v>304</v>
      </c>
      <c r="AT4" s="27" t="s">
        <v>305</v>
      </c>
      <c r="AU4" s="27" t="s">
        <v>306</v>
      </c>
      <c r="AV4" s="27" t="s">
        <v>307</v>
      </c>
      <c r="AW4" s="27" t="s">
        <v>308</v>
      </c>
      <c r="AX4" s="27" t="s">
        <v>309</v>
      </c>
      <c r="AY4" s="27" t="s">
        <v>310</v>
      </c>
      <c r="AZ4" s="27" t="s">
        <v>311</v>
      </c>
      <c r="BA4" s="27" t="s">
        <v>312</v>
      </c>
      <c r="BB4" s="27" t="s">
        <v>313</v>
      </c>
      <c r="BC4" s="27" t="s">
        <v>314</v>
      </c>
      <c r="BD4" s="27" t="s">
        <v>315</v>
      </c>
      <c r="BE4" s="27" t="s">
        <v>316</v>
      </c>
      <c r="BF4" s="27" t="s">
        <v>317</v>
      </c>
      <c r="BG4" s="27" t="s">
        <v>318</v>
      </c>
      <c r="BH4" s="27" t="s">
        <v>319</v>
      </c>
      <c r="BI4" s="27" t="s">
        <v>320</v>
      </c>
    </row>
    <row r="5" ht="30.15" customHeight="1" spans="1:61">
      <c r="A5" s="27"/>
      <c r="B5" s="27"/>
      <c r="C5" s="27"/>
      <c r="D5" s="27"/>
      <c r="E5" s="27" t="s">
        <v>321</v>
      </c>
      <c r="F5" s="27" t="s">
        <v>322</v>
      </c>
      <c r="G5" s="27" t="s">
        <v>323</v>
      </c>
      <c r="H5" s="27" t="s">
        <v>324</v>
      </c>
      <c r="I5" s="27" t="s">
        <v>325</v>
      </c>
      <c r="J5" s="27" t="s">
        <v>326</v>
      </c>
      <c r="K5" s="27" t="s">
        <v>137</v>
      </c>
      <c r="L5" s="27" t="s">
        <v>327</v>
      </c>
      <c r="M5" s="27" t="s">
        <v>328</v>
      </c>
      <c r="N5" s="27" t="s">
        <v>329</v>
      </c>
      <c r="O5" s="27" t="s">
        <v>330</v>
      </c>
      <c r="P5" s="27" t="s">
        <v>331</v>
      </c>
      <c r="Q5" s="27" t="s">
        <v>332</v>
      </c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</row>
    <row r="6" ht="30.15" customHeight="1" spans="1:61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 t="s">
        <v>137</v>
      </c>
      <c r="V6" s="27" t="s">
        <v>333</v>
      </c>
      <c r="W6" s="27" t="s">
        <v>334</v>
      </c>
      <c r="X6" s="27" t="s">
        <v>335</v>
      </c>
      <c r="Y6" s="27" t="s">
        <v>336</v>
      </c>
      <c r="Z6" s="27" t="s">
        <v>337</v>
      </c>
      <c r="AA6" s="27" t="s">
        <v>338</v>
      </c>
      <c r="AB6" s="27" t="s">
        <v>339</v>
      </c>
      <c r="AC6" s="27" t="s">
        <v>340</v>
      </c>
      <c r="AD6" s="27" t="s">
        <v>341</v>
      </c>
      <c r="AE6" s="27" t="s">
        <v>342</v>
      </c>
      <c r="AF6" s="27" t="s">
        <v>343</v>
      </c>
      <c r="AG6" s="27" t="s">
        <v>344</v>
      </c>
      <c r="AH6" s="27" t="s">
        <v>345</v>
      </c>
      <c r="AI6" s="27" t="s">
        <v>346</v>
      </c>
      <c r="AJ6" s="27" t="s">
        <v>347</v>
      </c>
      <c r="AK6" s="27" t="s">
        <v>348</v>
      </c>
      <c r="AL6" s="27" t="s">
        <v>349</v>
      </c>
      <c r="AM6" s="27" t="s">
        <v>350</v>
      </c>
      <c r="AN6" s="27" t="s">
        <v>351</v>
      </c>
      <c r="AO6" s="27" t="s">
        <v>352</v>
      </c>
      <c r="AP6" s="27" t="s">
        <v>353</v>
      </c>
      <c r="AQ6" s="27" t="s">
        <v>354</v>
      </c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</row>
    <row r="7" ht="19.55" customHeight="1" spans="1:61">
      <c r="A7" s="32" t="s">
        <v>241</v>
      </c>
      <c r="B7" s="32" t="s">
        <v>241</v>
      </c>
      <c r="D7" s="32">
        <v>1</v>
      </c>
      <c r="E7" s="32">
        <v>2</v>
      </c>
      <c r="F7" s="32">
        <v>3</v>
      </c>
      <c r="G7" s="32">
        <v>4</v>
      </c>
      <c r="H7" s="32">
        <v>5</v>
      </c>
      <c r="I7" s="32">
        <v>6</v>
      </c>
      <c r="J7" s="32">
        <v>7</v>
      </c>
      <c r="K7" s="32">
        <v>8</v>
      </c>
      <c r="L7" s="32">
        <v>9</v>
      </c>
      <c r="M7" s="32">
        <v>10</v>
      </c>
      <c r="N7" s="32">
        <v>11</v>
      </c>
      <c r="O7" s="32">
        <v>12</v>
      </c>
      <c r="P7" s="32">
        <v>13</v>
      </c>
      <c r="Q7" s="32">
        <v>14</v>
      </c>
      <c r="R7" s="32">
        <v>15</v>
      </c>
      <c r="S7" s="32">
        <v>16</v>
      </c>
      <c r="T7" s="32">
        <v>17</v>
      </c>
      <c r="U7" s="32">
        <v>18</v>
      </c>
      <c r="V7" s="32">
        <v>19</v>
      </c>
      <c r="W7" s="32">
        <v>20</v>
      </c>
      <c r="X7" s="32">
        <v>21</v>
      </c>
      <c r="Y7" s="32">
        <v>22</v>
      </c>
      <c r="Z7" s="32">
        <v>23</v>
      </c>
      <c r="AA7" s="32">
        <v>24</v>
      </c>
      <c r="AB7" s="32">
        <v>25</v>
      </c>
      <c r="AC7" s="32">
        <v>26</v>
      </c>
      <c r="AD7" s="32">
        <v>27</v>
      </c>
      <c r="AE7" s="32">
        <v>28</v>
      </c>
      <c r="AF7" s="32">
        <v>29</v>
      </c>
      <c r="AG7" s="32">
        <v>30</v>
      </c>
      <c r="AH7" s="32">
        <v>31</v>
      </c>
      <c r="AI7" s="32">
        <v>32</v>
      </c>
      <c r="AJ7" s="32">
        <v>33</v>
      </c>
      <c r="AK7" s="32">
        <v>34</v>
      </c>
      <c r="AL7" s="32">
        <v>35</v>
      </c>
      <c r="AM7" s="32">
        <v>36</v>
      </c>
      <c r="AN7" s="32">
        <v>37</v>
      </c>
      <c r="AO7" s="32">
        <v>38</v>
      </c>
      <c r="AP7" s="32">
        <v>39</v>
      </c>
      <c r="AQ7" s="32">
        <v>40</v>
      </c>
      <c r="AR7" s="32">
        <v>41</v>
      </c>
      <c r="AS7" s="32">
        <v>42</v>
      </c>
      <c r="AT7" s="32">
        <v>43</v>
      </c>
      <c r="AU7" s="32">
        <v>44</v>
      </c>
      <c r="AV7" s="32">
        <v>45</v>
      </c>
      <c r="AW7" s="32">
        <v>46</v>
      </c>
      <c r="AX7" s="32">
        <v>47</v>
      </c>
      <c r="AY7" s="32">
        <v>48</v>
      </c>
      <c r="AZ7" s="32">
        <v>49</v>
      </c>
      <c r="BA7" s="32">
        <v>50</v>
      </c>
      <c r="BB7" s="32">
        <v>51</v>
      </c>
      <c r="BC7" s="32">
        <v>52</v>
      </c>
      <c r="BD7" s="32">
        <v>53</v>
      </c>
      <c r="BE7" s="32">
        <v>54</v>
      </c>
      <c r="BF7" s="32">
        <v>55</v>
      </c>
      <c r="BG7" s="32">
        <v>56</v>
      </c>
      <c r="BH7" s="32">
        <v>57</v>
      </c>
      <c r="BI7" s="32">
        <v>58</v>
      </c>
    </row>
    <row r="8" ht="19.55" customHeight="1" spans="1:61">
      <c r="A8" s="27" t="s">
        <v>355</v>
      </c>
      <c r="B8" s="28"/>
      <c r="C8" s="33">
        <f>C11</f>
        <v>528.5</v>
      </c>
      <c r="D8" s="33">
        <f>D11</f>
        <v>411.4786</v>
      </c>
      <c r="E8" s="33">
        <f>E11</f>
        <v>301.625</v>
      </c>
      <c r="F8" s="33">
        <f>F11</f>
        <v>123.246</v>
      </c>
      <c r="G8" s="33">
        <f>G11</f>
        <v>49.42</v>
      </c>
      <c r="H8" s="33"/>
      <c r="I8" s="33">
        <f>I11</f>
        <v>5.623</v>
      </c>
      <c r="J8" s="33">
        <f>J11</f>
        <v>123.336</v>
      </c>
      <c r="K8" s="33">
        <f>K11</f>
        <v>75.1658</v>
      </c>
      <c r="L8" s="33">
        <f>L11</f>
        <v>46.2559</v>
      </c>
      <c r="M8" s="33"/>
      <c r="N8" s="33">
        <f>N11</f>
        <v>28.9099</v>
      </c>
      <c r="O8" s="33"/>
      <c r="P8" s="33"/>
      <c r="Q8" s="33"/>
      <c r="R8" s="33">
        <f>R11</f>
        <v>34.6878</v>
      </c>
      <c r="S8" s="33">
        <f>S11</f>
        <v>0</v>
      </c>
      <c r="T8" s="33">
        <f>T11</f>
        <v>108.46</v>
      </c>
      <c r="U8" s="33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3">
        <f>AR11</f>
        <v>2.4542</v>
      </c>
      <c r="AS8" s="33">
        <f>AS11</f>
        <v>3.6811</v>
      </c>
      <c r="AT8" s="33"/>
      <c r="AU8" s="33"/>
      <c r="AV8" s="33"/>
      <c r="AW8" s="33">
        <f>AW11</f>
        <v>8.556</v>
      </c>
      <c r="AX8" s="33">
        <f>AX11</f>
        <v>0</v>
      </c>
      <c r="AY8" s="33"/>
      <c r="AZ8" s="33"/>
      <c r="BA8" s="33"/>
      <c r="BB8" s="33"/>
      <c r="BC8" s="33">
        <v>0</v>
      </c>
      <c r="BD8" s="33">
        <v>0</v>
      </c>
      <c r="BE8" s="33">
        <v>0</v>
      </c>
      <c r="BF8" s="33">
        <v>0</v>
      </c>
      <c r="BG8" s="33">
        <v>0</v>
      </c>
      <c r="BH8" s="33">
        <v>0</v>
      </c>
      <c r="BI8" s="33">
        <f>BI11</f>
        <v>8.556</v>
      </c>
    </row>
    <row r="9" ht="19.55" customHeight="1" spans="1:61">
      <c r="A9" s="30" t="s">
        <v>165</v>
      </c>
      <c r="B9" s="30" t="s">
        <v>226</v>
      </c>
      <c r="C9" s="33">
        <f>C11</f>
        <v>528.5</v>
      </c>
      <c r="D9" s="33">
        <f>D11</f>
        <v>411.4786</v>
      </c>
      <c r="E9" s="33">
        <f>E11</f>
        <v>301.625</v>
      </c>
      <c r="F9" s="33">
        <f>F11</f>
        <v>123.246</v>
      </c>
      <c r="G9" s="33">
        <f>G12</f>
        <v>0</v>
      </c>
      <c r="H9" s="33"/>
      <c r="I9" s="33">
        <f>I11</f>
        <v>5.623</v>
      </c>
      <c r="J9" s="33">
        <f>J11</f>
        <v>123.336</v>
      </c>
      <c r="K9" s="33">
        <f>K11</f>
        <v>75.1658</v>
      </c>
      <c r="L9" s="33">
        <f>L11</f>
        <v>46.2559</v>
      </c>
      <c r="M9" s="33"/>
      <c r="N9" s="33">
        <f>N11</f>
        <v>28.9099</v>
      </c>
      <c r="O9" s="33"/>
      <c r="P9" s="33"/>
      <c r="Q9" s="33"/>
      <c r="R9" s="33">
        <f>R11</f>
        <v>34.6878</v>
      </c>
      <c r="S9" s="33">
        <f>S11</f>
        <v>0</v>
      </c>
      <c r="T9" s="33">
        <f>T11</f>
        <v>108.46</v>
      </c>
      <c r="U9" s="33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3">
        <f>AR11</f>
        <v>2.4542</v>
      </c>
      <c r="AS9" s="33">
        <f>AS11</f>
        <v>3.6811</v>
      </c>
      <c r="AT9" s="33"/>
      <c r="AU9" s="33"/>
      <c r="AV9" s="33"/>
      <c r="AW9" s="33">
        <f>AW11</f>
        <v>8.556</v>
      </c>
      <c r="AX9" s="33">
        <f>AX11</f>
        <v>0</v>
      </c>
      <c r="AY9" s="33"/>
      <c r="AZ9" s="33"/>
      <c r="BA9" s="33"/>
      <c r="BB9" s="33"/>
      <c r="BC9" s="33">
        <v>0</v>
      </c>
      <c r="BD9" s="33">
        <v>0</v>
      </c>
      <c r="BE9" s="33">
        <v>0</v>
      </c>
      <c r="BF9" s="33">
        <v>0</v>
      </c>
      <c r="BG9" s="33">
        <v>0</v>
      </c>
      <c r="BH9" s="33">
        <v>0</v>
      </c>
      <c r="BI9" s="33">
        <f>BI11</f>
        <v>8.556</v>
      </c>
    </row>
    <row r="10" ht="19.55" customHeight="1" spans="1:61">
      <c r="A10" s="31" t="s">
        <v>356</v>
      </c>
      <c r="B10" s="31" t="s">
        <v>357</v>
      </c>
      <c r="C10" s="33">
        <f>C11</f>
        <v>528.5</v>
      </c>
      <c r="D10" s="33">
        <f>D11</f>
        <v>411.4786</v>
      </c>
      <c r="E10" s="33">
        <f>E11</f>
        <v>301.625</v>
      </c>
      <c r="F10" s="33">
        <f>F11</f>
        <v>123.246</v>
      </c>
      <c r="G10" s="33">
        <f>G11</f>
        <v>49.42</v>
      </c>
      <c r="H10" s="33">
        <v>0</v>
      </c>
      <c r="I10" s="33">
        <f>I11</f>
        <v>5.623</v>
      </c>
      <c r="J10" s="33">
        <f>J11</f>
        <v>123.336</v>
      </c>
      <c r="K10" s="33">
        <f>K11</f>
        <v>75.1658</v>
      </c>
      <c r="L10" s="33">
        <f>L11</f>
        <v>46.2559</v>
      </c>
      <c r="M10" s="33">
        <v>0</v>
      </c>
      <c r="N10" s="33">
        <f>N11</f>
        <v>28.9099</v>
      </c>
      <c r="O10" s="33">
        <v>0</v>
      </c>
      <c r="P10" s="33">
        <v>0</v>
      </c>
      <c r="Q10" s="33">
        <v>0</v>
      </c>
      <c r="R10" s="33">
        <f>R11</f>
        <v>34.6878</v>
      </c>
      <c r="S10" s="33">
        <f>S11</f>
        <v>0</v>
      </c>
      <c r="T10" s="33">
        <f>T11</f>
        <v>108.46</v>
      </c>
      <c r="U10" s="33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3">
        <f>AR11</f>
        <v>2.4542</v>
      </c>
      <c r="AS10" s="33">
        <f>AS11</f>
        <v>3.6811</v>
      </c>
      <c r="AT10" s="33"/>
      <c r="AU10" s="33"/>
      <c r="AV10" s="33"/>
      <c r="AW10" s="33">
        <f>AW11</f>
        <v>8.556</v>
      </c>
      <c r="AX10" s="33">
        <f>AX11</f>
        <v>0</v>
      </c>
      <c r="AY10" s="33">
        <v>0</v>
      </c>
      <c r="AZ10" s="33">
        <v>0</v>
      </c>
      <c r="BA10" s="33">
        <v>0</v>
      </c>
      <c r="BB10" s="33">
        <v>0</v>
      </c>
      <c r="BC10" s="33">
        <v>0</v>
      </c>
      <c r="BD10" s="33">
        <v>0</v>
      </c>
      <c r="BE10" s="33">
        <v>0</v>
      </c>
      <c r="BF10" s="33">
        <v>0</v>
      </c>
      <c r="BG10" s="33">
        <v>0</v>
      </c>
      <c r="BH10" s="33">
        <v>0</v>
      </c>
      <c r="BI10" s="33">
        <f>BI11</f>
        <v>8.556</v>
      </c>
    </row>
    <row r="11" ht="19.55" customHeight="1" spans="1:61">
      <c r="A11" s="31" t="s">
        <v>173</v>
      </c>
      <c r="B11" s="31" t="s">
        <v>174</v>
      </c>
      <c r="C11" s="34">
        <f>'8一般公共预算基本支出表（纵向）'!C6</f>
        <v>528.5</v>
      </c>
      <c r="D11" s="34">
        <f>E11+K11+R11+S11</f>
        <v>411.4786</v>
      </c>
      <c r="E11" s="34">
        <f>F11+G11+I11+J11</f>
        <v>301.625</v>
      </c>
      <c r="F11" s="34">
        <f>'8一般公共预算基本支出表（纵向）'!D8</f>
        <v>123.246</v>
      </c>
      <c r="G11" s="34">
        <f>'8一般公共预算基本支出表（纵向）'!D9</f>
        <v>49.42</v>
      </c>
      <c r="H11" s="34"/>
      <c r="I11" s="34">
        <f>'8一般公共预算基本支出表（纵向）'!D10</f>
        <v>5.623</v>
      </c>
      <c r="J11" s="34">
        <f>'8一般公共预算基本支出表（纵向）'!D11</f>
        <v>123.336</v>
      </c>
      <c r="K11" s="34">
        <f>L11+N11</f>
        <v>75.1658</v>
      </c>
      <c r="L11" s="34">
        <f>'8一般公共预算基本支出表（纵向）'!D12</f>
        <v>46.2559</v>
      </c>
      <c r="M11" s="34"/>
      <c r="N11" s="34">
        <f>'8一般公共预算基本支出表（纵向）'!D13</f>
        <v>28.9099</v>
      </c>
      <c r="O11" s="34"/>
      <c r="P11" s="34"/>
      <c r="Q11" s="34"/>
      <c r="R11" s="34">
        <f>'8一般公共预算基本支出表（纵向）'!D14</f>
        <v>34.6878</v>
      </c>
      <c r="S11" s="34">
        <f>'8一般公共预算基本支出表（纵向）'!D15</f>
        <v>0</v>
      </c>
      <c r="T11" s="34">
        <f>'8一般公共预算基本支出表（纵向）'!C16</f>
        <v>108.46</v>
      </c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>
        <f>'8一般公共预算基本支出表（纵向）'!E28</f>
        <v>2.4542</v>
      </c>
      <c r="AS11" s="34">
        <f>'8一般公共预算基本支出表（纵向）'!E29</f>
        <v>3.6811</v>
      </c>
      <c r="AT11" s="34"/>
      <c r="AU11" s="34"/>
      <c r="AV11" s="34"/>
      <c r="AW11" s="34">
        <f>'8一般公共预算基本支出表（纵向）'!D31</f>
        <v>8.556</v>
      </c>
      <c r="AX11" s="34">
        <f>'8一般公共预算基本支出表（纵向）'!D32</f>
        <v>0</v>
      </c>
      <c r="AY11" s="34"/>
      <c r="AZ11" s="34"/>
      <c r="BA11" s="34"/>
      <c r="BB11" s="34"/>
      <c r="BC11" s="34">
        <v>0</v>
      </c>
      <c r="BD11" s="34">
        <v>0</v>
      </c>
      <c r="BE11" s="34">
        <v>0</v>
      </c>
      <c r="BF11" s="34">
        <v>0</v>
      </c>
      <c r="BG11" s="34">
        <v>0</v>
      </c>
      <c r="BH11" s="34">
        <v>0</v>
      </c>
      <c r="BI11" s="34">
        <f>'8一般公共预算基本支出表（纵向）'!D33</f>
        <v>8.556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8" t="s">
        <v>15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22.4" customHeight="1" spans="1:11">
      <c r="A3" s="11" t="str">
        <f>'8一般公共预算基本支出表（纵向）'!A2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7" t="s">
        <v>355</v>
      </c>
      <c r="B6" s="28"/>
      <c r="C6" s="29">
        <f t="shared" ref="C6:H6" si="0">C9</f>
        <v>528.5</v>
      </c>
      <c r="D6" s="29">
        <f t="shared" si="0"/>
        <v>411.4786</v>
      </c>
      <c r="E6" s="29">
        <f t="shared" si="0"/>
        <v>301.625</v>
      </c>
      <c r="F6" s="29">
        <f t="shared" si="0"/>
        <v>75.1658</v>
      </c>
      <c r="G6" s="29">
        <f t="shared" si="0"/>
        <v>34.6878</v>
      </c>
      <c r="H6" s="29">
        <f t="shared" si="0"/>
        <v>0</v>
      </c>
      <c r="I6" s="29"/>
      <c r="J6" s="29"/>
      <c r="K6" s="29"/>
    </row>
    <row r="7" ht="19.55" customHeight="1" spans="1:11">
      <c r="A7" s="30" t="s">
        <v>165</v>
      </c>
      <c r="B7" s="30" t="s">
        <v>226</v>
      </c>
      <c r="C7" s="29">
        <f t="shared" ref="C7:H7" si="1">C9</f>
        <v>528.5</v>
      </c>
      <c r="D7" s="29">
        <f t="shared" si="1"/>
        <v>411.4786</v>
      </c>
      <c r="E7" s="29">
        <f t="shared" si="1"/>
        <v>301.625</v>
      </c>
      <c r="F7" s="29">
        <f t="shared" si="1"/>
        <v>75.1658</v>
      </c>
      <c r="G7" s="29">
        <f t="shared" si="1"/>
        <v>34.6878</v>
      </c>
      <c r="H7" s="29">
        <f t="shared" si="1"/>
        <v>0</v>
      </c>
      <c r="I7" s="29"/>
      <c r="J7" s="29"/>
      <c r="K7" s="29"/>
    </row>
    <row r="8" ht="19.55" customHeight="1" spans="1:11">
      <c r="A8" s="31" t="s">
        <v>356</v>
      </c>
      <c r="B8" s="31" t="s">
        <v>357</v>
      </c>
      <c r="C8" s="29">
        <f t="shared" ref="C8:H8" si="2">C9</f>
        <v>528.5</v>
      </c>
      <c r="D8" s="29">
        <f t="shared" si="2"/>
        <v>411.4786</v>
      </c>
      <c r="E8" s="29">
        <f t="shared" si="2"/>
        <v>301.625</v>
      </c>
      <c r="F8" s="29">
        <f t="shared" si="2"/>
        <v>75.1658</v>
      </c>
      <c r="G8" s="29">
        <f t="shared" si="2"/>
        <v>34.6878</v>
      </c>
      <c r="H8" s="29">
        <f t="shared" si="2"/>
        <v>0</v>
      </c>
      <c r="I8" s="29"/>
      <c r="J8" s="29"/>
      <c r="K8" s="29"/>
    </row>
    <row r="9" ht="19.55" customHeight="1" spans="1:11">
      <c r="A9" s="31" t="s">
        <v>173</v>
      </c>
      <c r="B9" s="31" t="s">
        <v>174</v>
      </c>
      <c r="C9" s="6">
        <f>'9一般公共预算基本支出表（横向）'!C11</f>
        <v>528.5</v>
      </c>
      <c r="D9" s="6">
        <f>E9+F9+G9+H9</f>
        <v>411.4786</v>
      </c>
      <c r="E9" s="22">
        <f>'9一般公共预算基本支出表（横向）'!E11</f>
        <v>301.625</v>
      </c>
      <c r="F9" s="22">
        <f>'9一般公共预算基本支出表（横向）'!K11</f>
        <v>75.1658</v>
      </c>
      <c r="G9" s="22">
        <f>'9一般公共预算基本支出表（横向）'!R11</f>
        <v>34.6878</v>
      </c>
      <c r="H9" s="22">
        <f>'9一般公共预算基本支出表（横向）'!S11</f>
        <v>0</v>
      </c>
      <c r="I9" s="6"/>
      <c r="J9" s="22"/>
      <c r="K9" s="22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7" t="s">
        <v>355</v>
      </c>
      <c r="B6" s="28"/>
      <c r="C6" s="13">
        <f t="shared" ref="C6:J6" si="0">C9</f>
        <v>411.4786</v>
      </c>
      <c r="D6" s="13">
        <f t="shared" si="0"/>
        <v>301.625</v>
      </c>
      <c r="E6" s="13">
        <f t="shared" si="0"/>
        <v>123.246</v>
      </c>
      <c r="F6" s="13">
        <f t="shared" si="0"/>
        <v>49.42</v>
      </c>
      <c r="G6" s="13">
        <f t="shared" si="0"/>
        <v>5.623</v>
      </c>
      <c r="H6" s="13">
        <f t="shared" si="0"/>
        <v>123.336</v>
      </c>
      <c r="I6" s="13">
        <f t="shared" si="0"/>
        <v>75.1658</v>
      </c>
      <c r="J6" s="13">
        <f t="shared" si="0"/>
        <v>46.2559</v>
      </c>
      <c r="K6" s="13"/>
      <c r="L6" s="13">
        <f>L9</f>
        <v>28.9099</v>
      </c>
      <c r="M6" s="13"/>
      <c r="N6" s="13"/>
      <c r="O6" s="13">
        <f>O9</f>
        <v>34.6878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30" t="s">
        <v>165</v>
      </c>
      <c r="B7" s="30" t="s">
        <v>226</v>
      </c>
      <c r="C7" s="13">
        <f t="shared" ref="C7:J7" si="1">C9</f>
        <v>411.4786</v>
      </c>
      <c r="D7" s="13">
        <f t="shared" si="1"/>
        <v>301.625</v>
      </c>
      <c r="E7" s="13">
        <f t="shared" si="1"/>
        <v>123.246</v>
      </c>
      <c r="F7" s="13">
        <f t="shared" si="1"/>
        <v>49.42</v>
      </c>
      <c r="G7" s="13">
        <f t="shared" si="1"/>
        <v>5.623</v>
      </c>
      <c r="H7" s="13">
        <f t="shared" si="1"/>
        <v>123.336</v>
      </c>
      <c r="I7" s="13">
        <f t="shared" si="1"/>
        <v>75.1658</v>
      </c>
      <c r="J7" s="13">
        <f t="shared" si="1"/>
        <v>46.2559</v>
      </c>
      <c r="K7" s="13"/>
      <c r="L7" s="13">
        <f>L9</f>
        <v>28.9099</v>
      </c>
      <c r="M7" s="13"/>
      <c r="N7" s="13"/>
      <c r="O7" s="13">
        <f>O9</f>
        <v>34.6878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1" t="s">
        <v>356</v>
      </c>
      <c r="B8" s="31" t="s">
        <v>357</v>
      </c>
      <c r="C8" s="13">
        <f t="shared" ref="C8:J8" si="2">C9</f>
        <v>411.4786</v>
      </c>
      <c r="D8" s="13">
        <f t="shared" si="2"/>
        <v>301.625</v>
      </c>
      <c r="E8" s="13">
        <f t="shared" si="2"/>
        <v>123.246</v>
      </c>
      <c r="F8" s="13">
        <f t="shared" si="2"/>
        <v>49.42</v>
      </c>
      <c r="G8" s="13">
        <f t="shared" si="2"/>
        <v>5.623</v>
      </c>
      <c r="H8" s="13">
        <f t="shared" si="2"/>
        <v>123.336</v>
      </c>
      <c r="I8" s="13">
        <f t="shared" si="2"/>
        <v>75.1658</v>
      </c>
      <c r="J8" s="13">
        <f t="shared" si="2"/>
        <v>46.2559</v>
      </c>
      <c r="K8" s="13"/>
      <c r="L8" s="13">
        <f>L9</f>
        <v>28.9099</v>
      </c>
      <c r="M8" s="13"/>
      <c r="N8" s="13"/>
      <c r="O8" s="13">
        <f>O9</f>
        <v>34.6878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1" t="s">
        <v>173</v>
      </c>
      <c r="B9" s="31" t="s">
        <v>174</v>
      </c>
      <c r="C9" s="6">
        <f>D9+I9+O9+P9</f>
        <v>411.4786</v>
      </c>
      <c r="D9" s="22">
        <f>E9+H9+F9+G9</f>
        <v>301.625</v>
      </c>
      <c r="E9" s="22">
        <f>'8一般公共预算基本支出表（纵向）'!D8</f>
        <v>123.246</v>
      </c>
      <c r="F9" s="22">
        <f>'8一般公共预算基本支出表（纵向）'!D9</f>
        <v>49.42</v>
      </c>
      <c r="G9" s="22">
        <f>'8一般公共预算基本支出表（纵向）'!D10</f>
        <v>5.623</v>
      </c>
      <c r="H9" s="22">
        <f>'8一般公共预算基本支出表（纵向）'!D11</f>
        <v>123.336</v>
      </c>
      <c r="I9" s="6">
        <f>J9+L9</f>
        <v>75.1658</v>
      </c>
      <c r="J9" s="22">
        <f>'9一般公共预算基本支出表（横向）'!L11</f>
        <v>46.2559</v>
      </c>
      <c r="K9" s="22"/>
      <c r="L9" s="22">
        <f>'9一般公共预算基本支出表（横向）'!N11</f>
        <v>28.9099</v>
      </c>
      <c r="M9" s="22"/>
      <c r="N9" s="22"/>
      <c r="O9" s="22">
        <f>'9一般公共预算基本支出表（横向）'!R11</f>
        <v>34.6878</v>
      </c>
      <c r="P9" s="6">
        <f>S9</f>
        <v>0</v>
      </c>
      <c r="Q9" s="22"/>
      <c r="R9" s="22"/>
      <c r="S9" s="22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8" t="s">
        <v>17</v>
      </c>
      <c r="B2" s="18"/>
      <c r="C2" s="18"/>
      <c r="D2" s="18"/>
      <c r="E2" s="18"/>
      <c r="F2" s="18"/>
      <c r="G2" s="18"/>
      <c r="H2" s="18"/>
    </row>
    <row r="3" ht="18.1" customHeight="1" spans="1:8">
      <c r="A3" s="11" t="str">
        <f>'11工资福利'!A3</f>
        <v>部门：127001_益阳市赫山区教育局机关机关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7" t="s">
        <v>355</v>
      </c>
      <c r="B6" s="28"/>
      <c r="C6" s="13">
        <f>C9</f>
        <v>8.556</v>
      </c>
      <c r="D6" s="13"/>
      <c r="E6" s="13"/>
      <c r="F6" s="13"/>
      <c r="G6" s="13">
        <f>G9</f>
        <v>0</v>
      </c>
      <c r="H6" s="13">
        <f>H9</f>
        <v>8.556</v>
      </c>
    </row>
    <row r="7" ht="19.55" customHeight="1" spans="1:8">
      <c r="A7" s="30" t="s">
        <v>165</v>
      </c>
      <c r="B7" s="30" t="s">
        <v>226</v>
      </c>
      <c r="C7" s="13">
        <f>C9</f>
        <v>8.556</v>
      </c>
      <c r="D7" s="13"/>
      <c r="E7" s="13"/>
      <c r="F7" s="13"/>
      <c r="G7" s="13">
        <f>G9</f>
        <v>0</v>
      </c>
      <c r="H7" s="13">
        <f>H9</f>
        <v>8.556</v>
      </c>
    </row>
    <row r="8" ht="19.55" customHeight="1" spans="1:8">
      <c r="A8" s="31" t="s">
        <v>356</v>
      </c>
      <c r="B8" s="31" t="s">
        <v>357</v>
      </c>
      <c r="C8" s="13">
        <f>C9</f>
        <v>8.556</v>
      </c>
      <c r="D8" s="13"/>
      <c r="E8" s="13"/>
      <c r="F8" s="13"/>
      <c r="G8" s="13">
        <f>G9</f>
        <v>0</v>
      </c>
      <c r="H8" s="13">
        <f>H9</f>
        <v>8.556</v>
      </c>
    </row>
    <row r="9" ht="19.55" customHeight="1" spans="1:8">
      <c r="A9" s="31" t="s">
        <v>173</v>
      </c>
      <c r="B9" s="31" t="s">
        <v>174</v>
      </c>
      <c r="C9" s="6">
        <f>'8一般公共预算基本支出表（纵向）'!D31</f>
        <v>8.556</v>
      </c>
      <c r="D9" s="22"/>
      <c r="E9" s="22"/>
      <c r="F9" s="22"/>
      <c r="G9" s="22">
        <f>'8一般公共预算基本支出表（纵向）'!D32</f>
        <v>0</v>
      </c>
      <c r="H9" s="22">
        <f>'8一般公共预算基本支出表（纵向）'!D33</f>
        <v>8.556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8" t="s">
        <v>18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ht="24.15" customHeight="1" spans="1:15">
      <c r="A3" s="11" t="str">
        <f>'12个人家庭(政府预算)'!A3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7" t="s">
        <v>355</v>
      </c>
      <c r="B6" s="28"/>
      <c r="C6" s="6">
        <f>D6+O6</f>
        <v>8.556</v>
      </c>
      <c r="D6" s="22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8.556</v>
      </c>
    </row>
    <row r="7" ht="19.55" customHeight="1" spans="1:15">
      <c r="A7" s="30" t="s">
        <v>165</v>
      </c>
      <c r="B7" s="30" t="s">
        <v>226</v>
      </c>
      <c r="C7" s="6">
        <f>D7+O7</f>
        <v>8.556</v>
      </c>
      <c r="D7" s="22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8.556</v>
      </c>
    </row>
    <row r="8" ht="19.55" customHeight="1" spans="1:15">
      <c r="A8" s="31" t="s">
        <v>356</v>
      </c>
      <c r="B8" s="31" t="s">
        <v>357</v>
      </c>
      <c r="C8" s="6">
        <f>D8+O8</f>
        <v>8.556</v>
      </c>
      <c r="D8" s="22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8.556</v>
      </c>
    </row>
    <row r="9" ht="19.55" customHeight="1" spans="1:15">
      <c r="A9" s="31" t="s">
        <v>173</v>
      </c>
      <c r="B9" s="31" t="s">
        <v>174</v>
      </c>
      <c r="C9" s="6">
        <f>D9+O9</f>
        <v>8.556</v>
      </c>
      <c r="D9" s="22">
        <f>'12个人家庭(政府预算)'!G9</f>
        <v>0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>
        <f>'12个人家庭(政府预算)'!H9</f>
        <v>8.556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B7" sqref="B7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8" t="s">
        <v>19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ht="24.15" customHeight="1" spans="1:17">
      <c r="A3" s="11" t="str">
        <f>'13个人家庭'!A3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7" t="s">
        <v>355</v>
      </c>
      <c r="B6" s="28"/>
      <c r="C6" s="29">
        <v>108.46</v>
      </c>
      <c r="D6" s="29">
        <v>108.46</v>
      </c>
      <c r="E6" s="22">
        <v>32.538</v>
      </c>
      <c r="F6" s="22">
        <v>16.269</v>
      </c>
      <c r="G6" s="22">
        <v>16.269</v>
      </c>
      <c r="H6" s="29"/>
      <c r="I6" s="29"/>
      <c r="J6" s="22">
        <v>2.9</v>
      </c>
      <c r="K6" s="29"/>
      <c r="L6" s="29"/>
      <c r="M6" s="22">
        <v>40.484</v>
      </c>
      <c r="N6" s="29"/>
      <c r="O6" s="29"/>
      <c r="P6" s="29"/>
      <c r="Q6" s="29"/>
    </row>
    <row r="7" ht="19.55" customHeight="1" spans="1:17">
      <c r="A7" s="30" t="s">
        <v>165</v>
      </c>
      <c r="B7" s="30" t="s">
        <v>226</v>
      </c>
      <c r="C7" s="29">
        <v>108.46</v>
      </c>
      <c r="D7" s="29">
        <v>108.46</v>
      </c>
      <c r="E7" s="22">
        <v>32.538</v>
      </c>
      <c r="F7" s="22">
        <v>16.269</v>
      </c>
      <c r="G7" s="22">
        <v>16.269</v>
      </c>
      <c r="H7" s="29"/>
      <c r="I7" s="29"/>
      <c r="J7" s="22">
        <v>2.9</v>
      </c>
      <c r="K7" s="29"/>
      <c r="L7" s="29"/>
      <c r="M7" s="22">
        <v>40.484</v>
      </c>
      <c r="N7" s="29"/>
      <c r="O7" s="29"/>
      <c r="P7" s="29"/>
      <c r="Q7" s="29"/>
    </row>
    <row r="8" ht="19.55" customHeight="1" spans="1:17">
      <c r="A8" s="31" t="s">
        <v>356</v>
      </c>
      <c r="B8" s="31" t="s">
        <v>357</v>
      </c>
      <c r="C8" s="29">
        <v>108.46</v>
      </c>
      <c r="D8" s="29">
        <v>108.46</v>
      </c>
      <c r="E8" s="22">
        <v>32.538</v>
      </c>
      <c r="F8" s="22">
        <v>16.269</v>
      </c>
      <c r="G8" s="22">
        <v>16.269</v>
      </c>
      <c r="H8" s="29"/>
      <c r="I8" s="29"/>
      <c r="J8" s="22">
        <v>2.9</v>
      </c>
      <c r="K8" s="29"/>
      <c r="L8" s="29"/>
      <c r="M8" s="22">
        <v>40.484</v>
      </c>
      <c r="N8" s="29"/>
      <c r="O8" s="29"/>
      <c r="P8" s="29"/>
      <c r="Q8" s="29"/>
    </row>
    <row r="9" ht="19.55" customHeight="1" spans="1:17">
      <c r="A9" s="31" t="s">
        <v>173</v>
      </c>
      <c r="B9" s="31" t="s">
        <v>174</v>
      </c>
      <c r="C9" s="6">
        <f>'15商品服务'!C9</f>
        <v>108.46</v>
      </c>
      <c r="D9" s="22">
        <f>'15商品服务'!C9</f>
        <v>108.46</v>
      </c>
      <c r="E9" s="22">
        <f>C9*0.3</f>
        <v>32.538</v>
      </c>
      <c r="F9" s="22">
        <f>C9*0.15</f>
        <v>16.269</v>
      </c>
      <c r="G9" s="22">
        <f>C9*0.15</f>
        <v>16.269</v>
      </c>
      <c r="H9" s="22"/>
      <c r="I9" s="22"/>
      <c r="J9" s="22">
        <v>2.9</v>
      </c>
      <c r="K9" s="22"/>
      <c r="L9" s="22"/>
      <c r="M9" s="22">
        <f>D9-E9-F9-G9-J9</f>
        <v>40.484</v>
      </c>
      <c r="N9" s="22"/>
      <c r="O9" s="22"/>
      <c r="P9" s="22"/>
      <c r="Q9" s="22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topLeftCell="B1" workbookViewId="0">
      <selection activeCell="F6" sqref="F6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8" t="s">
        <v>20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</row>
    <row r="3" ht="24.15" customHeight="1" spans="1:30">
      <c r="A3" s="11" t="str">
        <f>'14商品服务(政府预算)'!A3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7" t="s">
        <v>355</v>
      </c>
      <c r="B6" s="28"/>
      <c r="C6" s="29">
        <f>C9</f>
        <v>108.46</v>
      </c>
      <c r="D6" s="29">
        <v>23.1</v>
      </c>
      <c r="E6" s="22">
        <v>17.34</v>
      </c>
      <c r="F6" s="29"/>
      <c r="G6" s="29"/>
      <c r="H6" s="29">
        <v>4</v>
      </c>
      <c r="I6" s="29">
        <v>12</v>
      </c>
      <c r="J6" s="29">
        <v>0.4</v>
      </c>
      <c r="K6" s="29"/>
      <c r="L6" s="29">
        <v>3</v>
      </c>
      <c r="M6" s="29">
        <v>3</v>
      </c>
      <c r="N6" s="29"/>
      <c r="O6" s="29">
        <v>15</v>
      </c>
      <c r="P6" s="29"/>
      <c r="Q6" s="29">
        <v>3</v>
      </c>
      <c r="R6" s="29">
        <v>2</v>
      </c>
      <c r="S6" s="29">
        <v>2.9</v>
      </c>
      <c r="T6" s="29"/>
      <c r="U6" s="29"/>
      <c r="V6" s="29"/>
      <c r="W6" s="29"/>
      <c r="X6" s="29"/>
      <c r="Y6" s="29">
        <f>Y9</f>
        <v>2.4542</v>
      </c>
      <c r="Z6" s="29">
        <f>Z9</f>
        <v>3.6811</v>
      </c>
      <c r="AA6" s="29"/>
      <c r="AB6" s="29">
        <v>16.584</v>
      </c>
      <c r="AC6" s="29"/>
      <c r="AD6" s="29"/>
    </row>
    <row r="7" ht="19.55" customHeight="1" spans="1:30">
      <c r="A7" s="30" t="s">
        <v>165</v>
      </c>
      <c r="B7" s="30" t="s">
        <v>226</v>
      </c>
      <c r="C7" s="29">
        <f>C9</f>
        <v>108.46</v>
      </c>
      <c r="D7" s="29">
        <v>23.1</v>
      </c>
      <c r="E7" s="22">
        <v>17.34</v>
      </c>
      <c r="F7" s="29"/>
      <c r="G7" s="29"/>
      <c r="H7" s="29">
        <v>4</v>
      </c>
      <c r="I7" s="29">
        <v>12</v>
      </c>
      <c r="J7" s="29">
        <v>0.4</v>
      </c>
      <c r="K7" s="29"/>
      <c r="L7" s="29">
        <v>3</v>
      </c>
      <c r="M7" s="29">
        <v>3</v>
      </c>
      <c r="N7" s="29"/>
      <c r="O7" s="29">
        <v>15</v>
      </c>
      <c r="P7" s="29"/>
      <c r="Q7" s="29">
        <v>3</v>
      </c>
      <c r="R7" s="29">
        <v>2</v>
      </c>
      <c r="S7" s="29">
        <v>2.9</v>
      </c>
      <c r="T7" s="29"/>
      <c r="U7" s="29"/>
      <c r="V7" s="29"/>
      <c r="W7" s="29"/>
      <c r="X7" s="29"/>
      <c r="Y7" s="29">
        <f>Y9</f>
        <v>2.4542</v>
      </c>
      <c r="Z7" s="29">
        <f>Z9</f>
        <v>3.6811</v>
      </c>
      <c r="AA7" s="29"/>
      <c r="AB7" s="29">
        <v>16.584</v>
      </c>
      <c r="AC7" s="29"/>
      <c r="AD7" s="29"/>
    </row>
    <row r="8" ht="19.55" customHeight="1" spans="1:30">
      <c r="A8" s="31" t="s">
        <v>356</v>
      </c>
      <c r="B8" s="31" t="s">
        <v>357</v>
      </c>
      <c r="C8" s="29">
        <f>C9</f>
        <v>108.46</v>
      </c>
      <c r="D8" s="29">
        <v>23.1</v>
      </c>
      <c r="E8" s="22">
        <v>17.34</v>
      </c>
      <c r="F8" s="29"/>
      <c r="G8" s="29"/>
      <c r="H8" s="29">
        <v>4</v>
      </c>
      <c r="I8" s="29">
        <v>12</v>
      </c>
      <c r="J8" s="29">
        <v>0.4</v>
      </c>
      <c r="K8" s="29"/>
      <c r="L8" s="29">
        <v>3</v>
      </c>
      <c r="M8" s="29">
        <v>3</v>
      </c>
      <c r="N8" s="29"/>
      <c r="O8" s="29">
        <v>15</v>
      </c>
      <c r="P8" s="29"/>
      <c r="Q8" s="29">
        <v>3</v>
      </c>
      <c r="R8" s="29">
        <v>2</v>
      </c>
      <c r="S8" s="29">
        <v>2.9</v>
      </c>
      <c r="T8" s="29"/>
      <c r="U8" s="29"/>
      <c r="V8" s="29"/>
      <c r="W8" s="29"/>
      <c r="X8" s="29"/>
      <c r="Y8" s="29">
        <f>Y9</f>
        <v>2.4542</v>
      </c>
      <c r="Z8" s="29">
        <f>Z9</f>
        <v>3.6811</v>
      </c>
      <c r="AA8" s="29"/>
      <c r="AB8" s="29">
        <v>16.584</v>
      </c>
      <c r="AC8" s="29"/>
      <c r="AD8" s="29"/>
    </row>
    <row r="9" ht="19.55" customHeight="1" spans="1:30">
      <c r="A9" s="31" t="s">
        <v>173</v>
      </c>
      <c r="B9" s="31" t="s">
        <v>174</v>
      </c>
      <c r="C9" s="22">
        <f>'8一般公共预算基本支出表（纵向）'!C16</f>
        <v>108.46</v>
      </c>
      <c r="D9" s="22">
        <v>23.1</v>
      </c>
      <c r="E9" s="22">
        <v>17.34</v>
      </c>
      <c r="F9" s="22"/>
      <c r="G9" s="22"/>
      <c r="H9" s="22">
        <v>4</v>
      </c>
      <c r="I9" s="22">
        <v>12</v>
      </c>
      <c r="J9" s="22">
        <v>0.4</v>
      </c>
      <c r="K9" s="22"/>
      <c r="L9" s="22">
        <v>3</v>
      </c>
      <c r="M9" s="22">
        <v>3</v>
      </c>
      <c r="N9" s="22"/>
      <c r="O9" s="22">
        <v>15</v>
      </c>
      <c r="P9" s="22"/>
      <c r="Q9" s="22">
        <v>3</v>
      </c>
      <c r="R9" s="22">
        <v>2</v>
      </c>
      <c r="S9" s="22">
        <v>2.9</v>
      </c>
      <c r="T9" s="22"/>
      <c r="U9" s="22"/>
      <c r="V9" s="22"/>
      <c r="W9" s="22"/>
      <c r="X9" s="22"/>
      <c r="Y9" s="22">
        <f>'8一般公共预算基本支出表（纵向）'!E28</f>
        <v>2.4542</v>
      </c>
      <c r="Z9" s="22">
        <f>'8一般公共预算基本支出表（纵向）'!E29</f>
        <v>3.6811</v>
      </c>
      <c r="AA9" s="22"/>
      <c r="AB9" s="22">
        <v>16.584</v>
      </c>
      <c r="AC9" s="22"/>
      <c r="AD9" s="22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C8" sqref="C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8" t="s">
        <v>21</v>
      </c>
      <c r="B2" s="18"/>
      <c r="C2" s="18"/>
      <c r="D2" s="18"/>
      <c r="E2" s="18"/>
      <c r="F2" s="18"/>
      <c r="G2" s="18"/>
      <c r="H2" s="18"/>
    </row>
    <row r="3" ht="24.15" customHeight="1" spans="1:8">
      <c r="A3" s="11" t="str">
        <f>'15商品服务'!A3</f>
        <v>部门：127001_益阳市赫山区教育局机关机关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>
        <v>2.9</v>
      </c>
      <c r="D6" s="13"/>
      <c r="E6" s="13"/>
      <c r="F6" s="13"/>
      <c r="G6" s="13"/>
      <c r="H6" s="13">
        <v>2.9</v>
      </c>
    </row>
    <row r="7" ht="22.8" customHeight="1" spans="1:8">
      <c r="A7" s="12">
        <f>封面!E4</f>
        <v>127001</v>
      </c>
      <c r="B7" s="12" t="str">
        <f>封面!E5</f>
        <v>益阳市赫山区教育局机关机关</v>
      </c>
      <c r="C7" s="13">
        <v>2.9</v>
      </c>
      <c r="D7" s="13"/>
      <c r="E7" s="13"/>
      <c r="F7" s="13"/>
      <c r="G7" s="13"/>
      <c r="H7" s="13">
        <v>2.9</v>
      </c>
    </row>
    <row r="8" ht="22.8" customHeight="1" spans="1:8">
      <c r="A8" s="20">
        <f>A7</f>
        <v>127001</v>
      </c>
      <c r="B8" s="20" t="str">
        <f>B7</f>
        <v>益阳市赫山区教育局机关机关</v>
      </c>
      <c r="C8" s="22">
        <v>2.9</v>
      </c>
      <c r="D8" s="22"/>
      <c r="E8" s="6"/>
      <c r="F8" s="22"/>
      <c r="G8" s="22"/>
      <c r="H8" s="22">
        <v>2.9</v>
      </c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8" t="s">
        <v>22</v>
      </c>
      <c r="B2" s="18"/>
      <c r="C2" s="18"/>
      <c r="D2" s="18"/>
      <c r="E2" s="18"/>
      <c r="F2" s="18"/>
      <c r="G2" s="18"/>
      <c r="H2" s="18"/>
    </row>
    <row r="3" ht="24.15" customHeight="1" spans="1:8">
      <c r="A3" s="11" t="str">
        <f>'16三公'!A3</f>
        <v>部门：127001_益阳市赫山区教育局机关机关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9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1"/>
      <c r="B9" s="21"/>
      <c r="C9" s="13"/>
      <c r="D9" s="13"/>
      <c r="E9" s="13"/>
      <c r="F9" s="13"/>
      <c r="G9" s="13"/>
      <c r="H9" s="13"/>
    </row>
    <row r="10" ht="22.8" customHeight="1" spans="1:8">
      <c r="A10" s="21"/>
      <c r="B10" s="21"/>
      <c r="C10" s="13"/>
      <c r="D10" s="13"/>
      <c r="E10" s="13"/>
      <c r="F10" s="13"/>
      <c r="G10" s="13"/>
      <c r="H10" s="13"/>
    </row>
    <row r="11" ht="22.8" customHeight="1" spans="1:8">
      <c r="A11" s="21"/>
      <c r="B11" s="21"/>
      <c r="C11" s="13"/>
      <c r="D11" s="13"/>
      <c r="E11" s="13"/>
      <c r="F11" s="13"/>
      <c r="G11" s="13"/>
      <c r="H11" s="13"/>
    </row>
    <row r="12" ht="22.8" customHeight="1" spans="1:8">
      <c r="A12" s="20"/>
      <c r="B12" s="20"/>
      <c r="C12" s="6"/>
      <c r="D12" s="6"/>
      <c r="E12" s="22"/>
      <c r="F12" s="22"/>
      <c r="G12" s="22"/>
      <c r="H12" s="22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15"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30" t="s">
        <v>5</v>
      </c>
      <c r="C3" s="30"/>
    </row>
    <row r="4" ht="32.55" customHeight="1" spans="2:3">
      <c r="B4" s="60">
        <v>1</v>
      </c>
      <c r="C4" s="61" t="s">
        <v>6</v>
      </c>
    </row>
    <row r="5" ht="32.55" customHeight="1" spans="2:3">
      <c r="B5" s="60">
        <v>2</v>
      </c>
      <c r="C5" s="62" t="s">
        <v>7</v>
      </c>
    </row>
    <row r="6" ht="32.55" customHeight="1" spans="2:3">
      <c r="B6" s="60">
        <v>3</v>
      </c>
      <c r="C6" s="61" t="s">
        <v>8</v>
      </c>
    </row>
    <row r="7" ht="32.55" customHeight="1" spans="2:3">
      <c r="B7" s="60">
        <v>4</v>
      </c>
      <c r="C7" s="61" t="s">
        <v>9</v>
      </c>
    </row>
    <row r="8" ht="32.55" customHeight="1" spans="2:3">
      <c r="B8" s="60">
        <v>5</v>
      </c>
      <c r="C8" s="61" t="s">
        <v>10</v>
      </c>
    </row>
    <row r="9" ht="32.55" customHeight="1" spans="2:3">
      <c r="B9" s="60">
        <v>6</v>
      </c>
      <c r="C9" s="61" t="s">
        <v>11</v>
      </c>
    </row>
    <row r="10" ht="32.55" customHeight="1" spans="2:3">
      <c r="B10" s="60">
        <v>7</v>
      </c>
      <c r="C10" s="61" t="s">
        <v>12</v>
      </c>
    </row>
    <row r="11" ht="32.55" customHeight="1" spans="2:3">
      <c r="B11" s="60">
        <v>8</v>
      </c>
      <c r="C11" s="61" t="s">
        <v>13</v>
      </c>
    </row>
    <row r="12" ht="32.55" customHeight="1" spans="2:3">
      <c r="B12" s="60">
        <v>9</v>
      </c>
      <c r="C12" s="61" t="s">
        <v>14</v>
      </c>
    </row>
    <row r="13" ht="32.55" customHeight="1" spans="2:3">
      <c r="B13" s="60">
        <v>10</v>
      </c>
      <c r="C13" s="61" t="s">
        <v>15</v>
      </c>
    </row>
    <row r="14" ht="32.55" customHeight="1" spans="2:3">
      <c r="B14" s="60">
        <v>11</v>
      </c>
      <c r="C14" s="61" t="s">
        <v>16</v>
      </c>
    </row>
    <row r="15" ht="32.55" customHeight="1" spans="2:3">
      <c r="B15" s="60">
        <v>12</v>
      </c>
      <c r="C15" s="61" t="s">
        <v>17</v>
      </c>
    </row>
    <row r="16" ht="32.55" customHeight="1" spans="2:3">
      <c r="B16" s="60">
        <v>13</v>
      </c>
      <c r="C16" s="61" t="s">
        <v>18</v>
      </c>
    </row>
    <row r="17" ht="32.55" customHeight="1" spans="2:3">
      <c r="B17" s="60">
        <v>14</v>
      </c>
      <c r="C17" s="61" t="s">
        <v>19</v>
      </c>
    </row>
    <row r="18" ht="32.55" customHeight="1" spans="2:3">
      <c r="B18" s="60">
        <v>15</v>
      </c>
      <c r="C18" s="61" t="s">
        <v>20</v>
      </c>
    </row>
    <row r="19" ht="32.55" customHeight="1" spans="2:3">
      <c r="B19" s="60">
        <v>16</v>
      </c>
      <c r="C19" s="61" t="s">
        <v>21</v>
      </c>
    </row>
    <row r="20" ht="32.55" customHeight="1" spans="2:3">
      <c r="B20" s="60">
        <v>17</v>
      </c>
      <c r="C20" s="61" t="s">
        <v>22</v>
      </c>
    </row>
    <row r="21" ht="32.55" customHeight="1" spans="2:3">
      <c r="B21" s="60">
        <v>18</v>
      </c>
      <c r="C21" s="61" t="s">
        <v>23</v>
      </c>
    </row>
    <row r="22" ht="32.55" customHeight="1" spans="2:3">
      <c r="B22" s="60">
        <v>19</v>
      </c>
      <c r="C22" s="61" t="s">
        <v>24</v>
      </c>
    </row>
    <row r="23" ht="32.55" customHeight="1" spans="2:3">
      <c r="B23" s="60">
        <v>20</v>
      </c>
      <c r="C23" s="61" t="s">
        <v>25</v>
      </c>
    </row>
    <row r="24" ht="32.55" customHeight="1" spans="2:3">
      <c r="B24" s="60">
        <v>21</v>
      </c>
      <c r="C24" s="61" t="s">
        <v>26</v>
      </c>
    </row>
    <row r="25" ht="32.55" customHeight="1" spans="2:3">
      <c r="B25" s="60">
        <v>22</v>
      </c>
      <c r="C25" s="61" t="s">
        <v>27</v>
      </c>
    </row>
    <row r="26" ht="32.55" customHeight="1" spans="2:3">
      <c r="B26" s="60">
        <v>23</v>
      </c>
      <c r="C26" s="61" t="s">
        <v>28</v>
      </c>
    </row>
    <row r="27" ht="32.55" customHeight="1" spans="2:3">
      <c r="B27" s="60">
        <v>24</v>
      </c>
      <c r="C27" s="61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8" t="s">
        <v>23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ht="24.15" customHeight="1" spans="1:20">
      <c r="A3" s="11" t="str">
        <f>'17政府性基金'!A3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3"/>
      <c r="B8" s="23"/>
      <c r="C8" s="23"/>
      <c r="D8" s="21"/>
      <c r="E8" s="21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4"/>
      <c r="B9" s="24"/>
      <c r="C9" s="24"/>
      <c r="D9" s="20"/>
      <c r="E9" s="25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8" t="s">
        <v>24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21.55" customHeight="1" spans="1:20">
      <c r="A3" s="11" t="str">
        <f>'18政府性基金(政府预算)'!A3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3"/>
      <c r="B8" s="23"/>
      <c r="C8" s="23"/>
      <c r="D8" s="21"/>
      <c r="E8" s="21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4"/>
      <c r="B9" s="24"/>
      <c r="C9" s="24"/>
      <c r="D9" s="20"/>
      <c r="E9" s="25"/>
      <c r="F9" s="22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8" t="s">
        <v>391</v>
      </c>
      <c r="B2" s="18"/>
      <c r="C2" s="18"/>
      <c r="D2" s="18"/>
      <c r="E2" s="18"/>
      <c r="F2" s="18"/>
      <c r="G2" s="18"/>
      <c r="H2" s="18"/>
    </row>
    <row r="3" ht="24.15" customHeight="1" spans="1:8">
      <c r="A3" s="11" t="str">
        <f>'19政府性基金（部门预算）'!A3</f>
        <v>部门：127001_益阳市赫山区教育局机关机关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9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1"/>
      <c r="B9" s="21"/>
      <c r="C9" s="13"/>
      <c r="D9" s="13"/>
      <c r="E9" s="13"/>
      <c r="F9" s="13"/>
      <c r="G9" s="13"/>
      <c r="H9" s="13"/>
    </row>
    <row r="10" ht="22.8" customHeight="1" spans="1:8">
      <c r="A10" s="21"/>
      <c r="B10" s="21"/>
      <c r="C10" s="13"/>
      <c r="D10" s="13"/>
      <c r="E10" s="13"/>
      <c r="F10" s="13"/>
      <c r="G10" s="13"/>
      <c r="H10" s="13"/>
    </row>
    <row r="11" ht="22.8" customHeight="1" spans="1:8">
      <c r="A11" s="21"/>
      <c r="B11" s="21"/>
      <c r="C11" s="13"/>
      <c r="D11" s="13"/>
      <c r="E11" s="13"/>
      <c r="F11" s="13"/>
      <c r="G11" s="13"/>
      <c r="H11" s="13"/>
    </row>
    <row r="12" ht="22.8" customHeight="1" spans="1:8">
      <c r="A12" s="20"/>
      <c r="B12" s="20"/>
      <c r="C12" s="6"/>
      <c r="D12" s="6"/>
      <c r="E12" s="22"/>
      <c r="F12" s="22"/>
      <c r="G12" s="22"/>
      <c r="H12" s="22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8" t="s">
        <v>26</v>
      </c>
      <c r="B2" s="18"/>
      <c r="C2" s="18"/>
      <c r="D2" s="18"/>
      <c r="E2" s="18"/>
      <c r="F2" s="18"/>
      <c r="G2" s="18"/>
      <c r="H2" s="18"/>
    </row>
    <row r="3" ht="24.15" customHeight="1" spans="1:8">
      <c r="A3" s="11" t="str">
        <f>'20国有资本经营预算'!A3</f>
        <v>部门：127001_益阳市赫山区教育局机关机关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9" t="s">
        <v>135</v>
      </c>
      <c r="C7" s="13">
        <f t="shared" ref="C7:C12" si="0">H7</f>
        <v>24.238</v>
      </c>
      <c r="D7" s="13"/>
      <c r="E7" s="13"/>
      <c r="F7" s="13"/>
      <c r="G7" s="13"/>
      <c r="H7" s="13">
        <f>H12</f>
        <v>24.238</v>
      </c>
    </row>
    <row r="8" ht="22.8" customHeight="1" spans="1:8">
      <c r="A8" s="12">
        <f>'16三公'!A7</f>
        <v>127001</v>
      </c>
      <c r="B8" s="12" t="str">
        <f>'16三公'!B7</f>
        <v>益阳市赫山区教育局机关机关</v>
      </c>
      <c r="C8" s="13">
        <f t="shared" si="0"/>
        <v>24.238</v>
      </c>
      <c r="D8" s="13"/>
      <c r="E8" s="13"/>
      <c r="F8" s="13"/>
      <c r="G8" s="13"/>
      <c r="H8" s="13">
        <f>H12</f>
        <v>24.238</v>
      </c>
    </row>
    <row r="9" ht="22.8" customHeight="1" spans="1:8">
      <c r="A9" s="21">
        <f>A8</f>
        <v>127001</v>
      </c>
      <c r="B9" s="21" t="str">
        <f>B8</f>
        <v>益阳市赫山区教育局机关机关</v>
      </c>
      <c r="C9" s="13">
        <f t="shared" si="0"/>
        <v>24.238</v>
      </c>
      <c r="D9" s="13"/>
      <c r="E9" s="13"/>
      <c r="F9" s="13"/>
      <c r="G9" s="13"/>
      <c r="H9" s="13">
        <f>H12</f>
        <v>24.238</v>
      </c>
    </row>
    <row r="10" ht="22.8" customHeight="1" spans="1:8">
      <c r="A10" s="21" t="s">
        <v>395</v>
      </c>
      <c r="B10" s="21" t="s">
        <v>396</v>
      </c>
      <c r="C10" s="13">
        <f t="shared" si="0"/>
        <v>24.238</v>
      </c>
      <c r="D10" s="13"/>
      <c r="E10" s="13"/>
      <c r="F10" s="13"/>
      <c r="G10" s="13"/>
      <c r="H10" s="13">
        <f>H12</f>
        <v>24.238</v>
      </c>
    </row>
    <row r="11" ht="22.8" customHeight="1" spans="1:8">
      <c r="A11" s="21" t="s">
        <v>397</v>
      </c>
      <c r="B11" s="21" t="s">
        <v>398</v>
      </c>
      <c r="C11" s="13">
        <f t="shared" si="0"/>
        <v>24.238</v>
      </c>
      <c r="D11" s="13"/>
      <c r="E11" s="13"/>
      <c r="F11" s="13"/>
      <c r="G11" s="13"/>
      <c r="H11" s="13">
        <f>H12</f>
        <v>24.238</v>
      </c>
    </row>
    <row r="12" ht="22.8" customHeight="1" spans="1:8">
      <c r="A12" s="20" t="s">
        <v>399</v>
      </c>
      <c r="B12" s="20" t="s">
        <v>400</v>
      </c>
      <c r="C12" s="6">
        <f t="shared" si="0"/>
        <v>24.238</v>
      </c>
      <c r="D12" s="6"/>
      <c r="E12" s="22"/>
      <c r="F12" s="22"/>
      <c r="G12" s="22"/>
      <c r="H12" s="22">
        <f>'1收支总表'!B32</f>
        <v>24.238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zoomScale="115" zoomScaleNormal="115" workbookViewId="0">
      <selection activeCell="M21" sqref="M21"/>
    </sheetView>
  </sheetViews>
  <sheetFormatPr defaultColWidth="10" defaultRowHeight="13.5"/>
  <cols>
    <col min="1" max="1" width="10.0416666666667" style="17" customWidth="1"/>
    <col min="2" max="2" width="21.7083333333333" style="17" customWidth="1"/>
    <col min="3" max="3" width="13.3" style="17" customWidth="1"/>
    <col min="4" max="4" width="8.59166666666667" style="17" customWidth="1"/>
    <col min="5" max="14" width="7.69166666666667" style="17" customWidth="1"/>
    <col min="15" max="17" width="9.76666666666667" style="17" customWidth="1"/>
    <col min="18" max="16384" width="10" style="17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8" t="s">
        <v>27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ht="18.1" customHeight="1" spans="1:14">
      <c r="A3" s="11" t="str">
        <f>'21财政专户管理资金'!A3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9" t="s">
        <v>135</v>
      </c>
      <c r="C7" s="13">
        <f>M8</f>
        <v>192.04</v>
      </c>
      <c r="D7" s="13">
        <f>M8</f>
        <v>192.04</v>
      </c>
      <c r="E7" s="13"/>
      <c r="F7" s="13"/>
      <c r="G7" s="13"/>
      <c r="H7" s="13"/>
      <c r="I7" s="13"/>
      <c r="J7" s="13"/>
      <c r="K7" s="13"/>
      <c r="L7" s="13"/>
      <c r="M7" s="13">
        <f>M8</f>
        <v>192.04</v>
      </c>
      <c r="N7" s="14"/>
    </row>
    <row r="8" ht="22.8" customHeight="1" spans="1:14">
      <c r="A8" s="12">
        <f>'21财政专户管理资金'!$A$8</f>
        <v>127001</v>
      </c>
      <c r="B8" s="12" t="str">
        <f>'21财政专户管理资金'!B8</f>
        <v>益阳市赫山区教育局机关机关</v>
      </c>
      <c r="C8" s="13">
        <f>D8</f>
        <v>192.04</v>
      </c>
      <c r="D8" s="13">
        <f>M8</f>
        <v>192.04</v>
      </c>
      <c r="E8" s="13"/>
      <c r="F8" s="13"/>
      <c r="G8" s="13"/>
      <c r="H8" s="13"/>
      <c r="I8" s="13"/>
      <c r="J8" s="13"/>
      <c r="K8" s="13"/>
      <c r="L8" s="13"/>
      <c r="M8" s="13">
        <f>SUM(M9:M28)</f>
        <v>192.04</v>
      </c>
      <c r="N8" s="14"/>
    </row>
    <row r="9" ht="22.8" customHeight="1" spans="1:14">
      <c r="A9" s="8">
        <f>'21财政专户管理资金'!$A$8</f>
        <v>127001</v>
      </c>
      <c r="B9" s="20" t="s">
        <v>415</v>
      </c>
      <c r="C9" s="6">
        <f t="shared" ref="C9:C28" si="0">D9</f>
        <v>5</v>
      </c>
      <c r="D9" s="6">
        <f t="shared" ref="D9:D28" si="1">M9</f>
        <v>5</v>
      </c>
      <c r="E9" s="6"/>
      <c r="F9" s="6"/>
      <c r="G9" s="6"/>
      <c r="H9" s="6"/>
      <c r="I9" s="6"/>
      <c r="J9" s="6"/>
      <c r="K9" s="6"/>
      <c r="L9" s="6"/>
      <c r="M9" s="6">
        <v>5</v>
      </c>
      <c r="N9" s="5"/>
    </row>
    <row r="10" ht="22.8" customHeight="1" spans="1:14">
      <c r="A10" s="8">
        <f>'21财政专户管理资金'!$A$8</f>
        <v>127001</v>
      </c>
      <c r="B10" s="20" t="s">
        <v>416</v>
      </c>
      <c r="C10" s="6">
        <f t="shared" si="0"/>
        <v>2</v>
      </c>
      <c r="D10" s="6">
        <f t="shared" si="1"/>
        <v>2</v>
      </c>
      <c r="E10" s="6"/>
      <c r="F10" s="6"/>
      <c r="G10" s="6"/>
      <c r="H10" s="6"/>
      <c r="I10" s="6"/>
      <c r="J10" s="6"/>
      <c r="K10" s="6"/>
      <c r="L10" s="6"/>
      <c r="M10" s="6">
        <v>2</v>
      </c>
      <c r="N10" s="5"/>
    </row>
    <row r="11" ht="22.8" customHeight="1" spans="1:14">
      <c r="A11" s="8">
        <f>'21财政专户管理资金'!$A$8</f>
        <v>127001</v>
      </c>
      <c r="B11" s="20" t="s">
        <v>417</v>
      </c>
      <c r="C11" s="6">
        <f t="shared" si="0"/>
        <v>20</v>
      </c>
      <c r="D11" s="6">
        <f t="shared" si="1"/>
        <v>20</v>
      </c>
      <c r="E11" s="6"/>
      <c r="F11" s="6"/>
      <c r="G11" s="6"/>
      <c r="H11" s="6"/>
      <c r="I11" s="6"/>
      <c r="J11" s="6"/>
      <c r="K11" s="6"/>
      <c r="L11" s="6"/>
      <c r="M11" s="6">
        <v>20</v>
      </c>
      <c r="N11" s="5"/>
    </row>
    <row r="12" ht="22.8" customHeight="1" spans="1:14">
      <c r="A12" s="8">
        <f>'21财政专户管理资金'!$A$8</f>
        <v>127001</v>
      </c>
      <c r="B12" s="20" t="s">
        <v>418</v>
      </c>
      <c r="C12" s="6">
        <f t="shared" si="0"/>
        <v>30</v>
      </c>
      <c r="D12" s="6">
        <f t="shared" si="1"/>
        <v>30</v>
      </c>
      <c r="E12" s="6"/>
      <c r="F12" s="6"/>
      <c r="G12" s="6"/>
      <c r="H12" s="6"/>
      <c r="I12" s="6"/>
      <c r="J12" s="6"/>
      <c r="K12" s="6"/>
      <c r="L12" s="6"/>
      <c r="M12" s="6">
        <v>30</v>
      </c>
      <c r="N12" s="5"/>
    </row>
    <row r="13" ht="22.8" customHeight="1" spans="1:14">
      <c r="A13" s="8">
        <f>'21财政专户管理资金'!$A$8</f>
        <v>127001</v>
      </c>
      <c r="B13" s="20" t="s">
        <v>419</v>
      </c>
      <c r="C13" s="6">
        <v>55</v>
      </c>
      <c r="D13" s="6">
        <v>55</v>
      </c>
      <c r="E13" s="6"/>
      <c r="F13" s="6"/>
      <c r="G13" s="6"/>
      <c r="H13" s="6"/>
      <c r="I13" s="6"/>
      <c r="J13" s="6"/>
      <c r="K13" s="6"/>
      <c r="L13" s="6"/>
      <c r="M13" s="6">
        <v>55</v>
      </c>
      <c r="N13" s="5"/>
    </row>
    <row r="14" ht="22.8" customHeight="1" spans="1:14">
      <c r="A14" s="8">
        <f>'21财政专户管理资金'!$A$8</f>
        <v>127001</v>
      </c>
      <c r="B14" s="20" t="s">
        <v>420</v>
      </c>
      <c r="C14" s="6">
        <f t="shared" si="0"/>
        <v>0.14</v>
      </c>
      <c r="D14" s="6">
        <f t="shared" si="1"/>
        <v>0.14</v>
      </c>
      <c r="E14" s="6"/>
      <c r="F14" s="6"/>
      <c r="G14" s="6"/>
      <c r="H14" s="6"/>
      <c r="I14" s="6"/>
      <c r="J14" s="6"/>
      <c r="K14" s="6"/>
      <c r="L14" s="6"/>
      <c r="M14" s="6">
        <v>0.14</v>
      </c>
      <c r="N14" s="5"/>
    </row>
    <row r="15" ht="22.8" customHeight="1" spans="1:14">
      <c r="A15" s="8">
        <f>'21财政专户管理资金'!$A$8</f>
        <v>127001</v>
      </c>
      <c r="B15" s="20" t="s">
        <v>421</v>
      </c>
      <c r="C15" s="6">
        <f t="shared" si="0"/>
        <v>0</v>
      </c>
      <c r="D15" s="6">
        <f t="shared" si="1"/>
        <v>0</v>
      </c>
      <c r="E15" s="6"/>
      <c r="F15" s="6"/>
      <c r="G15" s="6"/>
      <c r="H15" s="6"/>
      <c r="I15" s="6"/>
      <c r="J15" s="6"/>
      <c r="K15" s="6"/>
      <c r="L15" s="6"/>
      <c r="M15" s="6">
        <f>VLOOKUP(B8,[1]Sheet1!$A:$V,22,0)/10000</f>
        <v>0</v>
      </c>
      <c r="N15" s="5"/>
    </row>
    <row r="16" ht="22.8" customHeight="1" spans="1:14">
      <c r="A16" s="8">
        <f>'21财政专户管理资金'!$A$8</f>
        <v>127001</v>
      </c>
      <c r="B16" s="20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VLOOKUP(B8,[1]Sheet1!$A:$Z,26,0)/10000</f>
        <v>0</v>
      </c>
      <c r="N16" s="5"/>
    </row>
    <row r="17" ht="22.8" customHeight="1" spans="1:14">
      <c r="A17" s="8">
        <f>'21财政专户管理资金'!$A$8</f>
        <v>127001</v>
      </c>
      <c r="B17" s="20" t="s">
        <v>423</v>
      </c>
      <c r="C17" s="6">
        <f t="shared" si="0"/>
        <v>30</v>
      </c>
      <c r="D17" s="6">
        <f t="shared" si="1"/>
        <v>30</v>
      </c>
      <c r="E17" s="6"/>
      <c r="F17" s="6"/>
      <c r="G17" s="6"/>
      <c r="H17" s="6"/>
      <c r="I17" s="6"/>
      <c r="J17" s="6"/>
      <c r="K17" s="6"/>
      <c r="L17" s="6"/>
      <c r="M17" s="6">
        <v>30</v>
      </c>
      <c r="N17" s="5"/>
    </row>
    <row r="18" ht="22.8" customHeight="1" spans="1:14">
      <c r="A18" s="8">
        <f>'21财政专户管理资金'!$A$8</f>
        <v>127001</v>
      </c>
      <c r="B18" s="20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VLOOKUP(B8,[1]Sheet1!$A:$AE,31,0)/10000</f>
        <v>0</v>
      </c>
      <c r="N18" s="5"/>
    </row>
    <row r="19" ht="22.8" customHeight="1" spans="1:14">
      <c r="A19" s="8">
        <f>'21财政专户管理资金'!$A$8</f>
        <v>127001</v>
      </c>
      <c r="B19" s="20" t="s">
        <v>425</v>
      </c>
      <c r="C19" s="6">
        <f t="shared" si="0"/>
        <v>26</v>
      </c>
      <c r="D19" s="6">
        <f t="shared" si="1"/>
        <v>26</v>
      </c>
      <c r="E19" s="6"/>
      <c r="F19" s="6"/>
      <c r="G19" s="6"/>
      <c r="H19" s="6"/>
      <c r="I19" s="6"/>
      <c r="J19" s="6"/>
      <c r="K19" s="6"/>
      <c r="L19" s="6"/>
      <c r="M19" s="6">
        <v>26</v>
      </c>
      <c r="N19" s="5"/>
    </row>
    <row r="20" ht="22.8" customHeight="1" spans="1:14">
      <c r="A20" s="8">
        <f>'21财政专户管理资金'!$A$8</f>
        <v>127001</v>
      </c>
      <c r="B20" s="20" t="s">
        <v>426</v>
      </c>
      <c r="C20" s="6">
        <f t="shared" si="0"/>
        <v>1.26</v>
      </c>
      <c r="D20" s="6">
        <f t="shared" si="1"/>
        <v>1.26</v>
      </c>
      <c r="E20" s="6"/>
      <c r="F20" s="6"/>
      <c r="G20" s="6"/>
      <c r="H20" s="6"/>
      <c r="I20" s="6"/>
      <c r="J20" s="6"/>
      <c r="K20" s="6"/>
      <c r="L20" s="6"/>
      <c r="M20" s="6">
        <v>1.26</v>
      </c>
      <c r="N20" s="5"/>
    </row>
    <row r="21" ht="22.8" customHeight="1" spans="1:14">
      <c r="A21" s="8">
        <f>'21财政专户管理资金'!$A$8</f>
        <v>127001</v>
      </c>
      <c r="B21" s="20" t="s">
        <v>427</v>
      </c>
      <c r="C21" s="6">
        <f t="shared" si="0"/>
        <v>5</v>
      </c>
      <c r="D21" s="6">
        <f t="shared" si="1"/>
        <v>5</v>
      </c>
      <c r="E21" s="6"/>
      <c r="F21" s="6"/>
      <c r="G21" s="6"/>
      <c r="H21" s="6"/>
      <c r="I21" s="6"/>
      <c r="J21" s="6"/>
      <c r="K21" s="6"/>
      <c r="L21" s="6"/>
      <c r="M21" s="6">
        <v>5</v>
      </c>
      <c r="N21" s="5"/>
    </row>
    <row r="22" ht="22.8" customHeight="1" spans="1:14">
      <c r="A22" s="8">
        <f>'21财政专户管理资金'!$A$8</f>
        <v>127001</v>
      </c>
      <c r="B22" s="20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VLOOKUP(B8,[1]Sheet1!$A:$W,23,0)/10000</f>
        <v>0</v>
      </c>
      <c r="N22" s="5"/>
    </row>
    <row r="23" ht="22.8" customHeight="1" spans="1:14">
      <c r="A23" s="8">
        <f>'21财政专户管理资金'!$A$8</f>
        <v>127001</v>
      </c>
      <c r="B23" s="20" t="s">
        <v>429</v>
      </c>
      <c r="C23" s="6">
        <f t="shared" si="0"/>
        <v>17.64</v>
      </c>
      <c r="D23" s="6">
        <f t="shared" si="1"/>
        <v>17.64</v>
      </c>
      <c r="E23" s="6"/>
      <c r="F23" s="6"/>
      <c r="G23" s="6"/>
      <c r="H23" s="6"/>
      <c r="I23" s="6"/>
      <c r="J23" s="6"/>
      <c r="K23" s="6"/>
      <c r="L23" s="6"/>
      <c r="M23" s="6">
        <v>17.64</v>
      </c>
      <c r="N23" s="5"/>
    </row>
    <row r="24" ht="22.8" customHeight="1" spans="1:14">
      <c r="A24" s="8">
        <f>'21财政专户管理资金'!$A$8</f>
        <v>127001</v>
      </c>
      <c r="B24" s="20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VLOOKUP(B8,[1]Sheet1!$A:$AH,34,0)/10000</f>
        <v>0</v>
      </c>
      <c r="N24" s="5"/>
    </row>
    <row r="25" ht="22.8" customHeight="1" spans="1:14">
      <c r="A25" s="8">
        <f>'21财政专户管理资金'!$A$8</f>
        <v>127001</v>
      </c>
      <c r="B25" s="20" t="s">
        <v>431</v>
      </c>
      <c r="C25" s="6">
        <f t="shared" si="0"/>
        <v>0</v>
      </c>
      <c r="D25" s="6">
        <f t="shared" si="1"/>
        <v>0</v>
      </c>
      <c r="E25" s="6"/>
      <c r="F25" s="6"/>
      <c r="G25" s="6"/>
      <c r="H25" s="6"/>
      <c r="I25" s="6"/>
      <c r="J25" s="6"/>
      <c r="K25" s="6"/>
      <c r="L25" s="6"/>
      <c r="M25" s="6">
        <f>VLOOKUP(B8,[1]Sheet1!$A:$AA,27,0)/10000</f>
        <v>0</v>
      </c>
      <c r="N25" s="5"/>
    </row>
    <row r="26" ht="22.8" customHeight="1" spans="1:14">
      <c r="A26" s="8">
        <f>'21财政专户管理资金'!$A$8</f>
        <v>127001</v>
      </c>
      <c r="B26" s="20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VLOOKUP(B8,[1]Sheet1!$A:$X,24,0)/10000</f>
        <v>0</v>
      </c>
      <c r="N26" s="5"/>
    </row>
    <row r="27" ht="22.8" customHeight="1" spans="1:14">
      <c r="A27" s="8">
        <f>'21财政专户管理资金'!$A$8</f>
        <v>127001</v>
      </c>
      <c r="B27" s="20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VLOOKUP(B8,[1]Sheet1!$A:$Y,25,0)/10000</f>
        <v>0</v>
      </c>
      <c r="N27" s="5"/>
    </row>
    <row r="28" ht="22.8" customHeight="1" spans="1:14">
      <c r="A28" s="8">
        <f>'21财政专户管理资金'!$A$8</f>
        <v>127001</v>
      </c>
      <c r="B28" s="20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VLOOKUP(B8,[1]Sheet1!$A:$AC,29,0)/10000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H22" sqref="H22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127001</v>
      </c>
      <c r="B6" s="12" t="str">
        <f>'22专项清单'!B8</f>
        <v>益阳市赫山区教育局机关机关</v>
      </c>
      <c r="C6" s="13">
        <f>'22专项清单'!C7</f>
        <v>192.04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127001</v>
      </c>
      <c r="B7" s="5" t="s">
        <v>415</v>
      </c>
      <c r="C7" s="6">
        <f>VLOOKUP(B7,'22专项清单'!B:C,2,0)</f>
        <v>5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127001</v>
      </c>
      <c r="B18" s="5" t="s">
        <v>416</v>
      </c>
      <c r="C18" s="6">
        <f>VLOOKUP(B18,'22专项清单'!B:C,2,0)</f>
        <v>2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127001</v>
      </c>
      <c r="B29" s="5" t="s">
        <v>417</v>
      </c>
      <c r="C29" s="6">
        <f>VLOOKUP(B29,'22专项清单'!B:C,2,0)</f>
        <v>20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127001</v>
      </c>
      <c r="B40" s="5" t="s">
        <v>418</v>
      </c>
      <c r="C40" s="6">
        <f>VLOOKUP(B40,'22专项清单'!B:C,2,0)</f>
        <v>30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127001</v>
      </c>
      <c r="B51" s="5" t="s">
        <v>419</v>
      </c>
      <c r="C51" s="6">
        <f>VLOOKUP(B51,'22专项清单'!B:C,2,0)</f>
        <v>55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127001</v>
      </c>
      <c r="B62" s="5" t="s">
        <v>420</v>
      </c>
      <c r="C62" s="6">
        <f>VLOOKUP(B62,'22专项清单'!B:C,2,0)</f>
        <v>0.14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127001</v>
      </c>
      <c r="B73" s="5" t="s">
        <v>421</v>
      </c>
      <c r="C73" s="6">
        <f>VLOOKUP(B73,'22专项清单'!B:C,2,0)</f>
        <v>0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127001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127001</v>
      </c>
      <c r="B95" s="5" t="s">
        <v>423</v>
      </c>
      <c r="C95" s="6">
        <f>VLOOKUP(B95,'22专项清单'!B:C,2,0)</f>
        <v>30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127001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127001</v>
      </c>
      <c r="B117" s="5" t="s">
        <v>425</v>
      </c>
      <c r="C117" s="6">
        <f>VLOOKUP(B117,'22专项清单'!B:C,2,0)</f>
        <v>26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127001</v>
      </c>
      <c r="B128" s="5" t="s">
        <v>426</v>
      </c>
      <c r="C128" s="6">
        <f>VLOOKUP(B128,'22专项清单'!B:C,2,0)</f>
        <v>1.26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127001</v>
      </c>
      <c r="B139" s="5" t="s">
        <v>427</v>
      </c>
      <c r="C139" s="6">
        <f>VLOOKUP(B139,'22专项清单'!B:C,2,0)</f>
        <v>5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127001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127001</v>
      </c>
      <c r="B161" s="5" t="s">
        <v>429</v>
      </c>
      <c r="C161" s="6">
        <f>VLOOKUP(B161,'22专项清单'!B:C,2,0)</f>
        <v>17.64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127001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127001</v>
      </c>
      <c r="B183" s="5" t="s">
        <v>431</v>
      </c>
      <c r="C183" s="6">
        <f>VLOOKUP(B183,'22专项清单'!B:C,2,0)</f>
        <v>0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127001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127001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127001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3" sqref="A3:S3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部门：127001_益阳市赫山区教育局机关机关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127001</v>
      </c>
      <c r="B8" s="5" t="str">
        <f>'23项目支出绩效目标表'!B6</f>
        <v>益阳市赫山区教育局机关机关</v>
      </c>
      <c r="C8" s="6">
        <f>D8+F8+G8</f>
        <v>744.7775</v>
      </c>
      <c r="D8" s="6">
        <f>'1收支总表'!B6</f>
        <v>665.5395</v>
      </c>
      <c r="E8" s="6"/>
      <c r="F8" s="6">
        <f>'1收支总表'!B23</f>
        <v>55</v>
      </c>
      <c r="G8" s="6">
        <f>'1收支总表'!B32</f>
        <v>24.238</v>
      </c>
      <c r="H8" s="6">
        <f>'1收支总表'!F6</f>
        <v>552.7375</v>
      </c>
      <c r="I8" s="6">
        <f>'1收支总表'!F10</f>
        <v>192.04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workbookViewId="0">
      <selection activeCell="E12" sqref="E12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9" t="s">
        <v>6</v>
      </c>
      <c r="B2" s="59"/>
      <c r="C2" s="59"/>
      <c r="D2" s="59"/>
      <c r="E2" s="59"/>
      <c r="F2" s="59"/>
      <c r="G2" s="59"/>
      <c r="H2" s="59"/>
    </row>
    <row r="3" ht="17.25" customHeight="1" spans="1:8">
      <c r="A3" s="11" t="str">
        <f>"部门："&amp;封面!E4&amp;"_"&amp;封面!E5</f>
        <v>部门：127001_益阳市赫山区教育局机关机关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VLOOKUP(封面!E5,[1]Sheet1!$A:$AJ,36,0)/10000</f>
        <v>665.5395</v>
      </c>
      <c r="C6" s="5" t="s">
        <v>40</v>
      </c>
      <c r="D6" s="22"/>
      <c r="E6" s="14" t="s">
        <v>41</v>
      </c>
      <c r="F6" s="13">
        <f>SUM(F7:F9)</f>
        <v>552.7375</v>
      </c>
      <c r="G6" s="5" t="s">
        <v>42</v>
      </c>
      <c r="H6" s="6">
        <f>F7</f>
        <v>435.7222</v>
      </c>
    </row>
    <row r="7" ht="16.25" customHeight="1" spans="1:8">
      <c r="A7" s="5" t="s">
        <v>43</v>
      </c>
      <c r="B7" s="6"/>
      <c r="C7" s="5" t="s">
        <v>44</v>
      </c>
      <c r="D7" s="22"/>
      <c r="E7" s="5" t="s">
        <v>45</v>
      </c>
      <c r="F7" s="6">
        <f t="array" ref="F7">SUM(IF([1]Sheet1!$A:$A=封面!E5,[1]Sheet1!$K:$L,0))/10000</f>
        <v>435.7222</v>
      </c>
      <c r="G7" s="5" t="s">
        <v>46</v>
      </c>
      <c r="H7" s="6">
        <f>F8+F12</f>
        <v>300.4993</v>
      </c>
    </row>
    <row r="8" ht="16.25" customHeight="1" spans="1:8">
      <c r="A8" s="14" t="s">
        <v>47</v>
      </c>
      <c r="B8" s="6"/>
      <c r="C8" s="5" t="s">
        <v>48</v>
      </c>
      <c r="D8" s="22"/>
      <c r="E8" s="5" t="s">
        <v>49</v>
      </c>
      <c r="F8" s="6">
        <f t="array" ref="F8">SUM(IF([1]Sheet1!$A:$A=封面!E5,[1]Sheet1!$P:$T,0))/10000</f>
        <v>108.4593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2"/>
      <c r="E9" s="5" t="s">
        <v>53</v>
      </c>
      <c r="F9" s="6">
        <f t="array" ref="F9">SUM(IF([1]Sheet1!$A:$A=封面!E5,[1]Sheet1!$N:$O,0))/10000</f>
        <v>8.556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2">
        <f>B23+B6</f>
        <v>720.5395</v>
      </c>
      <c r="E10" s="14" t="s">
        <v>57</v>
      </c>
      <c r="F10" s="13">
        <f>F12+F16</f>
        <v>192.04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2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2"/>
      <c r="E12" s="5" t="s">
        <v>65</v>
      </c>
      <c r="F12" s="6">
        <f t="array" ref="F12">SUM(IF([1]Sheet1!$A:$A=封面!E5,[1]Sheet1!$U:$AI,0))/10000</f>
        <v>192.04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2">
        <f>B32</f>
        <v>24.238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2"/>
      <c r="E14" s="5" t="s">
        <v>73</v>
      </c>
      <c r="F14" s="6"/>
      <c r="G14" s="5" t="s">
        <v>74</v>
      </c>
      <c r="H14" s="6">
        <f>F9</f>
        <v>8.556</v>
      </c>
    </row>
    <row r="15" ht="16.25" customHeight="1" spans="1:8">
      <c r="A15" s="5" t="s">
        <v>75</v>
      </c>
      <c r="B15" s="6"/>
      <c r="C15" s="5" t="s">
        <v>76</v>
      </c>
      <c r="D15" s="22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2"/>
      <c r="E16" s="5" t="s">
        <v>81</v>
      </c>
      <c r="F16" s="6">
        <f>VLOOKUP(封面!E5,[1]Sheet1!$A:$AE,31,0)/10000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2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2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2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2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2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2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VLOOKUP(封面!E5,[1]Sheet1!$A:$AI,35,0)/10000</f>
        <v>55</v>
      </c>
      <c r="C23" s="5" t="s">
        <v>104</v>
      </c>
      <c r="D23" s="22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2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2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2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2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2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2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2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2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VLOOKUP(封面!E5,[1]Sheet1!$A:$L,12,0)/10000</f>
        <v>24.238</v>
      </c>
      <c r="C32" s="5" t="s">
        <v>122</v>
      </c>
      <c r="D32" s="22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2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2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2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744.7775</v>
      </c>
      <c r="C37" s="14" t="s">
        <v>127</v>
      </c>
      <c r="D37" s="13">
        <f>D13+D10</f>
        <v>744.7775</v>
      </c>
      <c r="E37" s="14" t="s">
        <v>127</v>
      </c>
      <c r="F37" s="13">
        <f>F10+F6</f>
        <v>744.7775</v>
      </c>
      <c r="G37" s="14" t="s">
        <v>127</v>
      </c>
      <c r="H37" s="13">
        <f>H14+H8+H7+H6</f>
        <v>744.7775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744.7775</v>
      </c>
      <c r="C40" s="14" t="s">
        <v>131</v>
      </c>
      <c r="D40" s="13">
        <f>D37</f>
        <v>744.7775</v>
      </c>
      <c r="E40" s="14" t="s">
        <v>131</v>
      </c>
      <c r="F40" s="13">
        <f>F37</f>
        <v>744.7775</v>
      </c>
      <c r="G40" s="14" t="s">
        <v>131</v>
      </c>
      <c r="H40" s="13">
        <f>H37</f>
        <v>744.7775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8" t="s">
        <v>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ht="22.4" customHeight="1" spans="1:25">
      <c r="A3" s="11" t="str">
        <f>'1收支总表'!A3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9" t="s">
        <v>133</v>
      </c>
      <c r="B4" s="19" t="s">
        <v>134</v>
      </c>
      <c r="C4" s="19" t="s">
        <v>135</v>
      </c>
      <c r="D4" s="19" t="s">
        <v>136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 t="s">
        <v>128</v>
      </c>
      <c r="T4" s="19"/>
      <c r="U4" s="19"/>
      <c r="V4" s="19"/>
      <c r="W4" s="19"/>
      <c r="X4" s="19"/>
      <c r="Y4" s="19"/>
    </row>
    <row r="5" ht="22.4" customHeight="1" spans="1:25">
      <c r="A5" s="19"/>
      <c r="B5" s="19"/>
      <c r="C5" s="19"/>
      <c r="D5" s="19" t="s">
        <v>137</v>
      </c>
      <c r="E5" s="19" t="s">
        <v>138</v>
      </c>
      <c r="F5" s="19" t="s">
        <v>139</v>
      </c>
      <c r="G5" s="19" t="s">
        <v>140</v>
      </c>
      <c r="H5" s="19" t="s">
        <v>141</v>
      </c>
      <c r="I5" s="19" t="s">
        <v>142</v>
      </c>
      <c r="J5" s="19" t="s">
        <v>143</v>
      </c>
      <c r="K5" s="19"/>
      <c r="L5" s="19"/>
      <c r="M5" s="19"/>
      <c r="N5" s="19" t="s">
        <v>144</v>
      </c>
      <c r="O5" s="19" t="s">
        <v>145</v>
      </c>
      <c r="P5" s="19" t="s">
        <v>146</v>
      </c>
      <c r="Q5" s="19" t="s">
        <v>147</v>
      </c>
      <c r="R5" s="19" t="s">
        <v>148</v>
      </c>
      <c r="S5" s="19" t="s">
        <v>137</v>
      </c>
      <c r="T5" s="19" t="s">
        <v>138</v>
      </c>
      <c r="U5" s="19" t="s">
        <v>139</v>
      </c>
      <c r="V5" s="19" t="s">
        <v>140</v>
      </c>
      <c r="W5" s="19" t="s">
        <v>141</v>
      </c>
      <c r="X5" s="19" t="s">
        <v>142</v>
      </c>
      <c r="Y5" s="19" t="s">
        <v>149</v>
      </c>
    </row>
    <row r="6" ht="22.4" customHeight="1" spans="1:25">
      <c r="A6" s="19"/>
      <c r="B6" s="19"/>
      <c r="C6" s="19"/>
      <c r="D6" s="19"/>
      <c r="E6" s="19"/>
      <c r="F6" s="19"/>
      <c r="G6" s="19"/>
      <c r="H6" s="19"/>
      <c r="I6" s="19"/>
      <c r="J6" s="19" t="s">
        <v>150</v>
      </c>
      <c r="K6" s="19" t="s">
        <v>151</v>
      </c>
      <c r="L6" s="19" t="s">
        <v>152</v>
      </c>
      <c r="M6" s="19" t="s">
        <v>141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</row>
    <row r="7" ht="22.8" customHeight="1" spans="1:25">
      <c r="A7" s="14"/>
      <c r="B7" s="14" t="s">
        <v>135</v>
      </c>
      <c r="C7" s="29">
        <f>C9</f>
        <v>744.7775</v>
      </c>
      <c r="D7" s="29">
        <f>D8</f>
        <v>744.7775</v>
      </c>
      <c r="E7" s="29">
        <f>E9</f>
        <v>665.5395</v>
      </c>
      <c r="F7" s="29"/>
      <c r="G7" s="29"/>
      <c r="H7" s="29"/>
      <c r="I7" s="29">
        <f>I9</f>
        <v>55</v>
      </c>
      <c r="J7" s="29"/>
      <c r="K7" s="29"/>
      <c r="L7" s="29"/>
      <c r="M7" s="29"/>
      <c r="N7" s="29"/>
      <c r="O7" s="29"/>
      <c r="P7" s="29"/>
      <c r="Q7" s="29"/>
      <c r="R7" s="29">
        <f>R9</f>
        <v>24.238</v>
      </c>
      <c r="S7" s="29"/>
      <c r="T7" s="29"/>
      <c r="U7" s="29"/>
      <c r="V7" s="29"/>
      <c r="W7" s="29"/>
      <c r="X7" s="29"/>
      <c r="Y7" s="29"/>
    </row>
    <row r="8" ht="22.8" customHeight="1" spans="1:25">
      <c r="A8" s="12">
        <f>A9</f>
        <v>127001</v>
      </c>
      <c r="B8" s="12" t="str">
        <f>B9</f>
        <v>益阳市赫山区教育局机关机关</v>
      </c>
      <c r="C8" s="29">
        <f>C9</f>
        <v>744.7775</v>
      </c>
      <c r="D8" s="29">
        <f>D9</f>
        <v>744.7775</v>
      </c>
      <c r="E8" s="29">
        <f>E9</f>
        <v>665.5395</v>
      </c>
      <c r="F8" s="29"/>
      <c r="G8" s="29"/>
      <c r="H8" s="29"/>
      <c r="I8" s="29">
        <f>I9</f>
        <v>55</v>
      </c>
      <c r="J8" s="29"/>
      <c r="K8" s="29"/>
      <c r="L8" s="29"/>
      <c r="M8" s="29"/>
      <c r="N8" s="29"/>
      <c r="O8" s="29"/>
      <c r="P8" s="29"/>
      <c r="Q8" s="29"/>
      <c r="R8" s="29">
        <f>R9</f>
        <v>24.238</v>
      </c>
      <c r="S8" s="29"/>
      <c r="T8" s="29"/>
      <c r="U8" s="29"/>
      <c r="V8" s="29"/>
      <c r="W8" s="29"/>
      <c r="X8" s="29"/>
      <c r="Y8" s="29"/>
    </row>
    <row r="9" ht="22.8" customHeight="1" spans="1:25">
      <c r="A9" s="58">
        <f>封面!E4</f>
        <v>127001</v>
      </c>
      <c r="B9" s="58" t="str">
        <f>封面!E5</f>
        <v>益阳市赫山区教育局机关机关</v>
      </c>
      <c r="C9" s="22">
        <f>D9</f>
        <v>744.7775</v>
      </c>
      <c r="D9" s="22">
        <f>E9+I9+R9</f>
        <v>744.7775</v>
      </c>
      <c r="E9" s="6">
        <f>'1收支总表'!B6</f>
        <v>665.5395</v>
      </c>
      <c r="F9" s="6"/>
      <c r="G9" s="6"/>
      <c r="H9" s="6"/>
      <c r="I9" s="6">
        <f>'1收支总表'!B23</f>
        <v>55</v>
      </c>
      <c r="J9" s="6"/>
      <c r="K9" s="6"/>
      <c r="L9" s="6"/>
      <c r="M9" s="6"/>
      <c r="N9" s="6"/>
      <c r="O9" s="6"/>
      <c r="P9" s="6"/>
      <c r="Q9" s="6"/>
      <c r="R9" s="6">
        <f>'1收支总表'!B32</f>
        <v>24.238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G8" sqref="G8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6"/>
      <c r="K1" s="16" t="s">
        <v>153</v>
      </c>
    </row>
    <row r="2" ht="31.9" customHeight="1" spans="1:11">
      <c r="A2" s="18" t="s">
        <v>8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ht="25" customHeight="1" spans="1:11">
      <c r="A3" s="47" t="str">
        <f>'1收支总表'!A3</f>
        <v>部门：127001_益阳市赫山区教育局机关机关</v>
      </c>
      <c r="B3" s="47"/>
      <c r="C3" s="47"/>
      <c r="D3" s="47"/>
      <c r="E3" s="47"/>
      <c r="F3" s="47"/>
      <c r="G3" s="47"/>
      <c r="H3" s="47"/>
      <c r="I3" s="47"/>
      <c r="J3" s="47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5"/>
      <c r="B6" s="35"/>
      <c r="C6" s="35"/>
      <c r="D6" s="48" t="s">
        <v>135</v>
      </c>
      <c r="E6" s="48"/>
      <c r="F6" s="49">
        <v>744.7775</v>
      </c>
      <c r="G6" s="49">
        <v>552.7375</v>
      </c>
      <c r="H6" s="49">
        <v>192.04</v>
      </c>
      <c r="I6" s="49"/>
      <c r="J6" s="48"/>
      <c r="K6" s="48"/>
    </row>
    <row r="7" ht="22.8" customHeight="1" spans="1:11">
      <c r="A7" s="50"/>
      <c r="B7" s="50"/>
      <c r="C7" s="50"/>
      <c r="D7" s="51">
        <f>封面!E4</f>
        <v>127001</v>
      </c>
      <c r="E7" s="51" t="str">
        <f>封面!E5</f>
        <v>益阳市赫山区教育局机关机关</v>
      </c>
      <c r="F7" s="52">
        <v>744.7775</v>
      </c>
      <c r="G7" s="52">
        <v>552.7375</v>
      </c>
      <c r="H7" s="52">
        <v>192.04</v>
      </c>
      <c r="I7" s="52"/>
      <c r="J7" s="57"/>
      <c r="K7" s="57"/>
    </row>
    <row r="8" ht="22.8" customHeight="1" spans="1:11">
      <c r="A8" s="50"/>
      <c r="B8" s="50"/>
      <c r="C8" s="50"/>
      <c r="D8" s="51">
        <f>D7</f>
        <v>127001</v>
      </c>
      <c r="E8" s="51" t="str">
        <f>E7</f>
        <v>益阳市赫山区教育局机关机关</v>
      </c>
      <c r="F8" s="52">
        <v>744.7775</v>
      </c>
      <c r="G8" s="52">
        <v>552.7375</v>
      </c>
      <c r="H8" s="52">
        <v>192.04</v>
      </c>
      <c r="I8" s="52"/>
      <c r="J8" s="57"/>
      <c r="K8" s="57"/>
    </row>
    <row r="9" ht="22.8" customHeight="1" spans="1:11">
      <c r="A9" s="53" t="s">
        <v>165</v>
      </c>
      <c r="B9" s="53" t="s">
        <v>166</v>
      </c>
      <c r="C9" s="53" t="s">
        <v>167</v>
      </c>
      <c r="D9" s="54" t="s">
        <v>168</v>
      </c>
      <c r="E9" s="55" t="s">
        <v>169</v>
      </c>
      <c r="F9" s="56">
        <v>137.04</v>
      </c>
      <c r="G9" s="56"/>
      <c r="H9" s="56">
        <v>137.04</v>
      </c>
      <c r="I9" s="56"/>
      <c r="J9" s="55"/>
      <c r="K9" s="55"/>
    </row>
    <row r="10" ht="22.8" customHeight="1" spans="1:11">
      <c r="A10" s="53" t="s">
        <v>165</v>
      </c>
      <c r="B10" s="53" t="s">
        <v>170</v>
      </c>
      <c r="C10" s="53" t="s">
        <v>166</v>
      </c>
      <c r="D10" s="54" t="s">
        <v>171</v>
      </c>
      <c r="E10" s="55" t="s">
        <v>172</v>
      </c>
      <c r="F10" s="56">
        <v>0</v>
      </c>
      <c r="G10" s="56"/>
      <c r="H10" s="56">
        <v>0</v>
      </c>
      <c r="I10" s="56"/>
      <c r="J10" s="55"/>
      <c r="K10" s="55"/>
    </row>
    <row r="11" ht="22.8" customHeight="1" spans="1:11">
      <c r="A11" s="53" t="s">
        <v>165</v>
      </c>
      <c r="B11" s="53" t="s">
        <v>170</v>
      </c>
      <c r="C11" s="53" t="s">
        <v>167</v>
      </c>
      <c r="D11" s="54" t="s">
        <v>173</v>
      </c>
      <c r="E11" s="55" t="s">
        <v>174</v>
      </c>
      <c r="F11" s="56">
        <v>583.5</v>
      </c>
      <c r="G11" s="56">
        <v>528.4995</v>
      </c>
      <c r="H11" s="56">
        <v>55</v>
      </c>
      <c r="I11" s="56"/>
      <c r="J11" s="55"/>
      <c r="K11" s="55"/>
    </row>
    <row r="12" ht="22.8" customHeight="1" spans="1:11">
      <c r="A12" s="53" t="s">
        <v>165</v>
      </c>
      <c r="B12" s="53" t="s">
        <v>175</v>
      </c>
      <c r="C12" s="53" t="s">
        <v>170</v>
      </c>
      <c r="D12" s="54" t="s">
        <v>176</v>
      </c>
      <c r="E12" s="55" t="s">
        <v>177</v>
      </c>
      <c r="F12" s="56">
        <v>0</v>
      </c>
      <c r="G12" s="56"/>
      <c r="H12" s="56">
        <v>0</v>
      </c>
      <c r="I12" s="56"/>
      <c r="J12" s="55"/>
      <c r="K12" s="55"/>
    </row>
    <row r="13" ht="22.8" customHeight="1" spans="1:11">
      <c r="A13" s="53" t="s">
        <v>178</v>
      </c>
      <c r="B13" s="53" t="s">
        <v>179</v>
      </c>
      <c r="C13" s="53" t="s">
        <v>180</v>
      </c>
      <c r="D13" s="54" t="s">
        <v>181</v>
      </c>
      <c r="E13" s="55" t="s">
        <v>182</v>
      </c>
      <c r="F13" s="56">
        <v>24.238</v>
      </c>
      <c r="G13" s="56">
        <v>24.238</v>
      </c>
      <c r="H13" s="56"/>
      <c r="I13" s="56"/>
      <c r="J13" s="55"/>
      <c r="K13" s="55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zoomScale="115" zoomScaleNormal="115" workbookViewId="0">
      <selection activeCell="G8" sqref="G8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8" t="s">
        <v>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19.8" customHeight="1" spans="1:20">
      <c r="A3" s="11" t="str">
        <f>'3支出总表'!A3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9" t="s">
        <v>154</v>
      </c>
      <c r="B4" s="19"/>
      <c r="C4" s="19"/>
      <c r="D4" s="19" t="s">
        <v>184</v>
      </c>
      <c r="E4" s="19" t="s">
        <v>185</v>
      </c>
      <c r="F4" s="19" t="s">
        <v>186</v>
      </c>
      <c r="G4" s="19" t="s">
        <v>187</v>
      </c>
      <c r="H4" s="19" t="s">
        <v>188</v>
      </c>
      <c r="I4" s="19" t="s">
        <v>189</v>
      </c>
      <c r="J4" s="19" t="s">
        <v>190</v>
      </c>
      <c r="K4" s="19" t="s">
        <v>191</v>
      </c>
      <c r="L4" s="19" t="s">
        <v>192</v>
      </c>
      <c r="M4" s="19" t="s">
        <v>193</v>
      </c>
      <c r="N4" s="19" t="s">
        <v>194</v>
      </c>
      <c r="O4" s="19" t="s">
        <v>195</v>
      </c>
      <c r="P4" s="19" t="s">
        <v>196</v>
      </c>
      <c r="Q4" s="19" t="s">
        <v>197</v>
      </c>
      <c r="R4" s="19" t="s">
        <v>198</v>
      </c>
      <c r="S4" s="19" t="s">
        <v>199</v>
      </c>
      <c r="T4" s="19" t="s">
        <v>200</v>
      </c>
    </row>
    <row r="5" ht="20.7" customHeight="1" spans="1:20">
      <c r="A5" s="19" t="s">
        <v>162</v>
      </c>
      <c r="B5" s="19" t="s">
        <v>163</v>
      </c>
      <c r="C5" s="19" t="s">
        <v>164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ht="22.8" customHeight="1" spans="1:20">
      <c r="A6" s="14"/>
      <c r="B6" s="14"/>
      <c r="C6" s="14"/>
      <c r="D6" s="14"/>
      <c r="E6" s="14" t="s">
        <v>135</v>
      </c>
      <c r="F6" s="13">
        <v>744.7775</v>
      </c>
      <c r="G6" s="13">
        <f>G8</f>
        <v>435.7222</v>
      </c>
      <c r="H6" s="13">
        <v>300.4993</v>
      </c>
      <c r="I6" s="13">
        <v>0</v>
      </c>
      <c r="J6" s="13"/>
      <c r="K6" s="13"/>
      <c r="L6" s="13"/>
      <c r="M6" s="13"/>
      <c r="N6" s="13"/>
      <c r="O6" s="13">
        <v>8.556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127001</v>
      </c>
      <c r="E7" s="12" t="str">
        <f>'3支出总表'!E7</f>
        <v>益阳市赫山区教育局机关机关</v>
      </c>
      <c r="F7" s="13">
        <f>F8</f>
        <v>774.78</v>
      </c>
      <c r="G7" s="13">
        <f>G8</f>
        <v>435.7222</v>
      </c>
      <c r="H7" s="13">
        <v>300.4993</v>
      </c>
      <c r="I7" s="13">
        <v>0</v>
      </c>
      <c r="J7" s="13"/>
      <c r="K7" s="13"/>
      <c r="L7" s="13"/>
      <c r="M7" s="13"/>
      <c r="N7" s="13"/>
      <c r="O7" s="13">
        <v>8.556</v>
      </c>
      <c r="P7" s="13"/>
      <c r="Q7" s="13"/>
      <c r="R7" s="13"/>
      <c r="S7" s="13"/>
      <c r="T7" s="13"/>
    </row>
    <row r="8" ht="22.8" customHeight="1" spans="1:20">
      <c r="A8" s="23"/>
      <c r="B8" s="23"/>
      <c r="C8" s="23"/>
      <c r="D8" s="21">
        <f t="shared" ref="D8:D13" si="0">D7</f>
        <v>127001</v>
      </c>
      <c r="E8" s="21" t="str">
        <f>E7</f>
        <v>益阳市赫山区教育局机关机关</v>
      </c>
      <c r="F8" s="45">
        <v>774.78</v>
      </c>
      <c r="G8" s="45">
        <f>G9+G10</f>
        <v>435.7222</v>
      </c>
      <c r="H8" s="45">
        <v>300.4993</v>
      </c>
      <c r="I8" s="45">
        <v>0</v>
      </c>
      <c r="J8" s="45"/>
      <c r="K8" s="45"/>
      <c r="L8" s="45"/>
      <c r="M8" s="45"/>
      <c r="N8" s="45"/>
      <c r="O8" s="45">
        <v>8.556</v>
      </c>
      <c r="P8" s="45"/>
      <c r="Q8" s="45"/>
      <c r="R8" s="45"/>
      <c r="S8" s="45"/>
      <c r="T8" s="45"/>
    </row>
    <row r="9" ht="22.8" customHeight="1" spans="1:20">
      <c r="A9" s="24" t="s">
        <v>165</v>
      </c>
      <c r="B9" s="24" t="s">
        <v>170</v>
      </c>
      <c r="C9" s="24" t="s">
        <v>167</v>
      </c>
      <c r="D9" s="20">
        <f t="shared" si="0"/>
        <v>127001</v>
      </c>
      <c r="E9" s="25" t="s">
        <v>174</v>
      </c>
      <c r="F9" s="26">
        <v>583.5</v>
      </c>
      <c r="G9" s="26">
        <v>411.4842</v>
      </c>
      <c r="H9" s="26">
        <v>163.46</v>
      </c>
      <c r="I9" s="26">
        <v>0</v>
      </c>
      <c r="J9" s="26"/>
      <c r="K9" s="26"/>
      <c r="L9" s="26"/>
      <c r="M9" s="26"/>
      <c r="N9" s="26"/>
      <c r="O9" s="26">
        <v>8.556</v>
      </c>
      <c r="P9" s="26"/>
      <c r="Q9" s="26"/>
      <c r="R9" s="26"/>
      <c r="S9" s="26"/>
      <c r="T9" s="26"/>
    </row>
    <row r="10" ht="22.8" customHeight="1" spans="1:20">
      <c r="A10" s="24" t="s">
        <v>178</v>
      </c>
      <c r="B10" s="24" t="s">
        <v>179</v>
      </c>
      <c r="C10" s="24" t="s">
        <v>180</v>
      </c>
      <c r="D10" s="20">
        <f t="shared" si="0"/>
        <v>127001</v>
      </c>
      <c r="E10" s="25" t="s">
        <v>182</v>
      </c>
      <c r="F10" s="26">
        <v>24.238</v>
      </c>
      <c r="G10" s="26">
        <v>24.238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</row>
    <row r="11" ht="22.8" customHeight="1" spans="1:20">
      <c r="A11" s="24" t="s">
        <v>165</v>
      </c>
      <c r="B11" s="24" t="s">
        <v>166</v>
      </c>
      <c r="C11" s="24" t="s">
        <v>167</v>
      </c>
      <c r="D11" s="20">
        <f t="shared" si="0"/>
        <v>127001</v>
      </c>
      <c r="E11" s="25" t="s">
        <v>169</v>
      </c>
      <c r="F11" s="26">
        <v>137.04</v>
      </c>
      <c r="G11" s="26"/>
      <c r="H11" s="26">
        <v>137.04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</row>
    <row r="12" ht="22.8" customHeight="1" spans="1:20">
      <c r="A12" s="24" t="s">
        <v>165</v>
      </c>
      <c r="B12" s="24" t="s">
        <v>170</v>
      </c>
      <c r="C12" s="24" t="s">
        <v>166</v>
      </c>
      <c r="D12" s="20">
        <f t="shared" si="0"/>
        <v>127001</v>
      </c>
      <c r="E12" s="25" t="s">
        <v>172</v>
      </c>
      <c r="F12" s="26">
        <v>0</v>
      </c>
      <c r="G12" s="26"/>
      <c r="H12" s="26">
        <v>0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</row>
    <row r="13" ht="22.8" customHeight="1" spans="1:20">
      <c r="A13" s="24" t="s">
        <v>165</v>
      </c>
      <c r="B13" s="24" t="s">
        <v>175</v>
      </c>
      <c r="C13" s="24" t="s">
        <v>170</v>
      </c>
      <c r="D13" s="20">
        <f t="shared" si="0"/>
        <v>127001</v>
      </c>
      <c r="E13" s="25" t="s">
        <v>177</v>
      </c>
      <c r="F13" s="26">
        <v>0</v>
      </c>
      <c r="G13" s="26"/>
      <c r="H13" s="26">
        <v>0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zoomScale="115" zoomScaleNormal="115" workbookViewId="0">
      <selection activeCell="F9" sqref="F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8" t="s">
        <v>10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ht="24.15" customHeight="1" spans="1:21">
      <c r="A3" s="11" t="str">
        <f>'4支出分类(政府预算)'!A3</f>
        <v>部门：127001_益阳市赫山区教育局机关机关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9" t="s">
        <v>154</v>
      </c>
      <c r="B4" s="19"/>
      <c r="C4" s="19"/>
      <c r="D4" s="19" t="s">
        <v>184</v>
      </c>
      <c r="E4" s="19" t="s">
        <v>185</v>
      </c>
      <c r="F4" s="19" t="s">
        <v>202</v>
      </c>
      <c r="G4" s="19" t="s">
        <v>157</v>
      </c>
      <c r="H4" s="19"/>
      <c r="I4" s="19"/>
      <c r="J4" s="19"/>
      <c r="K4" s="19" t="s">
        <v>158</v>
      </c>
      <c r="L4" s="19"/>
      <c r="M4" s="19"/>
      <c r="N4" s="19"/>
      <c r="O4" s="19"/>
      <c r="P4" s="19"/>
      <c r="Q4" s="19"/>
      <c r="R4" s="19"/>
      <c r="S4" s="19"/>
      <c r="T4" s="19"/>
      <c r="U4" s="19"/>
    </row>
    <row r="5" ht="39.65" customHeight="1" spans="1:21">
      <c r="A5" s="19" t="s">
        <v>162</v>
      </c>
      <c r="B5" s="19" t="s">
        <v>163</v>
      </c>
      <c r="C5" s="19" t="s">
        <v>164</v>
      </c>
      <c r="D5" s="19"/>
      <c r="E5" s="19"/>
      <c r="F5" s="19"/>
      <c r="G5" s="19" t="s">
        <v>135</v>
      </c>
      <c r="H5" s="19" t="s">
        <v>203</v>
      </c>
      <c r="I5" s="19" t="s">
        <v>204</v>
      </c>
      <c r="J5" s="19" t="s">
        <v>195</v>
      </c>
      <c r="K5" s="19" t="s">
        <v>135</v>
      </c>
      <c r="L5" s="19" t="s">
        <v>205</v>
      </c>
      <c r="M5" s="19" t="s">
        <v>206</v>
      </c>
      <c r="N5" s="19" t="s">
        <v>207</v>
      </c>
      <c r="O5" s="19" t="s">
        <v>197</v>
      </c>
      <c r="P5" s="19" t="s">
        <v>208</v>
      </c>
      <c r="Q5" s="19" t="s">
        <v>209</v>
      </c>
      <c r="R5" s="19" t="s">
        <v>210</v>
      </c>
      <c r="S5" s="19" t="s">
        <v>193</v>
      </c>
      <c r="T5" s="19" t="s">
        <v>196</v>
      </c>
      <c r="U5" s="19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v>744.7775</v>
      </c>
      <c r="G6" s="13">
        <v>552.7375</v>
      </c>
      <c r="H6" s="13">
        <v>435.7222</v>
      </c>
      <c r="I6" s="13">
        <v>108.4593</v>
      </c>
      <c r="J6" s="13">
        <v>8.556</v>
      </c>
      <c r="K6" s="13">
        <v>192.04</v>
      </c>
      <c r="L6" s="13"/>
      <c r="M6" s="13">
        <v>192.04</v>
      </c>
      <c r="N6" s="13"/>
      <c r="O6" s="13"/>
      <c r="P6" s="13"/>
      <c r="Q6" s="13"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127001</v>
      </c>
      <c r="E7" s="12" t="str">
        <f>'4支出分类(政府预算)'!E7</f>
        <v>益阳市赫山区教育局机关机关</v>
      </c>
      <c r="F7" s="29">
        <v>744.7775</v>
      </c>
      <c r="G7" s="13">
        <v>552.7375</v>
      </c>
      <c r="H7" s="13">
        <v>435.7222</v>
      </c>
      <c r="I7" s="13">
        <v>108.4593</v>
      </c>
      <c r="J7" s="13">
        <v>8.556</v>
      </c>
      <c r="K7" s="13">
        <v>192.04</v>
      </c>
      <c r="L7" s="13"/>
      <c r="M7" s="13">
        <v>192.04</v>
      </c>
      <c r="N7" s="13"/>
      <c r="O7" s="13"/>
      <c r="P7" s="13"/>
      <c r="Q7" s="13">
        <v>0</v>
      </c>
      <c r="R7" s="13"/>
      <c r="S7" s="13"/>
      <c r="T7" s="13"/>
      <c r="U7" s="13"/>
    </row>
    <row r="8" ht="22.8" customHeight="1" spans="1:21">
      <c r="A8" s="23"/>
      <c r="B8" s="23"/>
      <c r="C8" s="23"/>
      <c r="D8" s="21">
        <f t="shared" ref="D8:D13" si="0">D7</f>
        <v>127001</v>
      </c>
      <c r="E8" s="21" t="str">
        <f>E7</f>
        <v>益阳市赫山区教育局机关机关</v>
      </c>
      <c r="F8" s="29">
        <f>G8+K8</f>
        <v>744.7775</v>
      </c>
      <c r="G8" s="13">
        <v>552.7375</v>
      </c>
      <c r="H8" s="13">
        <v>435.7222</v>
      </c>
      <c r="I8" s="13">
        <v>108.4593</v>
      </c>
      <c r="J8" s="13">
        <v>8.556</v>
      </c>
      <c r="K8" s="13">
        <v>192.04</v>
      </c>
      <c r="L8" s="13"/>
      <c r="M8" s="13">
        <v>192.04</v>
      </c>
      <c r="N8" s="13"/>
      <c r="O8" s="13"/>
      <c r="P8" s="13"/>
      <c r="Q8" s="13">
        <v>0</v>
      </c>
      <c r="R8" s="13"/>
      <c r="S8" s="13"/>
      <c r="T8" s="13"/>
      <c r="U8" s="13"/>
    </row>
    <row r="9" ht="22.8" customHeight="1" spans="1:21">
      <c r="A9" s="24" t="s">
        <v>165</v>
      </c>
      <c r="B9" s="24" t="s">
        <v>170</v>
      </c>
      <c r="C9" s="24" t="s">
        <v>167</v>
      </c>
      <c r="D9" s="20">
        <f t="shared" si="0"/>
        <v>127001</v>
      </c>
      <c r="E9" s="25" t="s">
        <v>174</v>
      </c>
      <c r="F9" s="22">
        <f>G9+K9</f>
        <v>583.4995</v>
      </c>
      <c r="G9" s="6">
        <v>528.4995</v>
      </c>
      <c r="H9" s="6">
        <v>411.4842</v>
      </c>
      <c r="I9" s="6">
        <v>108.4593</v>
      </c>
      <c r="J9" s="6">
        <v>8.556</v>
      </c>
      <c r="K9" s="6">
        <v>55</v>
      </c>
      <c r="L9" s="6"/>
      <c r="M9" s="6">
        <v>55</v>
      </c>
      <c r="N9" s="6"/>
      <c r="O9" s="6"/>
      <c r="P9" s="6"/>
      <c r="Q9" s="6">
        <v>0</v>
      </c>
      <c r="R9" s="6"/>
      <c r="S9" s="6"/>
      <c r="T9" s="6"/>
      <c r="U9" s="6"/>
    </row>
    <row r="10" ht="22.8" customHeight="1" spans="1:21">
      <c r="A10" s="24" t="s">
        <v>178</v>
      </c>
      <c r="B10" s="24" t="s">
        <v>179</v>
      </c>
      <c r="C10" s="24" t="s">
        <v>180</v>
      </c>
      <c r="D10" s="20">
        <f t="shared" si="0"/>
        <v>127001</v>
      </c>
      <c r="E10" s="25" t="s">
        <v>182</v>
      </c>
      <c r="F10" s="22">
        <v>24.238</v>
      </c>
      <c r="G10" s="6">
        <v>24.238</v>
      </c>
      <c r="H10" s="6">
        <v>24.238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4" t="s">
        <v>165</v>
      </c>
      <c r="B11" s="24" t="s">
        <v>166</v>
      </c>
      <c r="C11" s="24" t="s">
        <v>167</v>
      </c>
      <c r="D11" s="20">
        <f t="shared" si="0"/>
        <v>127001</v>
      </c>
      <c r="E11" s="25" t="s">
        <v>169</v>
      </c>
      <c r="F11" s="6">
        <v>137.04</v>
      </c>
      <c r="G11" s="6"/>
      <c r="H11" s="6"/>
      <c r="I11" s="6"/>
      <c r="J11" s="6"/>
      <c r="K11" s="6">
        <v>137.04</v>
      </c>
      <c r="L11" s="6"/>
      <c r="M11" s="6">
        <v>137.04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4" t="s">
        <v>165</v>
      </c>
      <c r="B12" s="24" t="s">
        <v>170</v>
      </c>
      <c r="C12" s="24" t="s">
        <v>166</v>
      </c>
      <c r="D12" s="20">
        <f t="shared" si="0"/>
        <v>127001</v>
      </c>
      <c r="E12" s="25" t="s">
        <v>172</v>
      </c>
      <c r="F12" s="22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4" t="s">
        <v>165</v>
      </c>
      <c r="B13" s="24" t="s">
        <v>175</v>
      </c>
      <c r="C13" s="24" t="s">
        <v>170</v>
      </c>
      <c r="D13" s="20">
        <f t="shared" si="0"/>
        <v>127001</v>
      </c>
      <c r="E13" s="25" t="s">
        <v>177</v>
      </c>
      <c r="F13" s="22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8" t="s">
        <v>11</v>
      </c>
      <c r="B2" s="18"/>
      <c r="C2" s="18"/>
      <c r="D2" s="18"/>
    </row>
    <row r="3" ht="18.95" customHeight="1" spans="1:5">
      <c r="A3" s="11" t="str">
        <f>'5支出分类（部门预算）'!A3</f>
        <v>部门：127001_益阳市赫山区教育局机关机关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3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3"/>
    </row>
    <row r="6" ht="20.2" customHeight="1" spans="1:5">
      <c r="A6" s="14" t="s">
        <v>212</v>
      </c>
      <c r="B6" s="13">
        <f>B7</f>
        <v>665.5395</v>
      </c>
      <c r="C6" s="14" t="s">
        <v>213</v>
      </c>
      <c r="D6" s="29">
        <f>B6</f>
        <v>665.5395</v>
      </c>
      <c r="E6" s="7"/>
    </row>
    <row r="7" ht="20.2" customHeight="1" spans="1:5">
      <c r="A7" s="5" t="s">
        <v>214</v>
      </c>
      <c r="B7" s="6">
        <f>'1收支总表'!B6</f>
        <v>665.5395</v>
      </c>
      <c r="C7" s="5" t="s">
        <v>40</v>
      </c>
      <c r="D7" s="22"/>
      <c r="E7" s="7"/>
    </row>
    <row r="8" ht="20.2" customHeight="1" spans="1:5">
      <c r="A8" s="5" t="s">
        <v>215</v>
      </c>
      <c r="B8" s="6"/>
      <c r="C8" s="5" t="s">
        <v>44</v>
      </c>
      <c r="D8" s="22"/>
      <c r="E8" s="7"/>
    </row>
    <row r="9" ht="31.05" customHeight="1" spans="1:5">
      <c r="A9" s="5" t="s">
        <v>47</v>
      </c>
      <c r="B9" s="6"/>
      <c r="C9" s="5" t="s">
        <v>48</v>
      </c>
      <c r="D9" s="22"/>
      <c r="E9" s="7"/>
    </row>
    <row r="10" ht="20.2" customHeight="1" spans="1:5">
      <c r="A10" s="5" t="s">
        <v>216</v>
      </c>
      <c r="B10" s="6"/>
      <c r="C10" s="5" t="s">
        <v>52</v>
      </c>
      <c r="D10" s="22"/>
      <c r="E10" s="7"/>
    </row>
    <row r="11" ht="20.2" customHeight="1" spans="1:5">
      <c r="A11" s="5" t="s">
        <v>217</v>
      </c>
      <c r="B11" s="6"/>
      <c r="C11" s="5" t="s">
        <v>56</v>
      </c>
      <c r="D11" s="22">
        <f>B7</f>
        <v>665.5395</v>
      </c>
      <c r="E11" s="7"/>
    </row>
    <row r="12" ht="20.2" customHeight="1" spans="1:5">
      <c r="A12" s="5" t="s">
        <v>218</v>
      </c>
      <c r="B12" s="6"/>
      <c r="C12" s="5" t="s">
        <v>60</v>
      </c>
      <c r="D12" s="22"/>
      <c r="E12" s="7"/>
    </row>
    <row r="13" ht="20.2" customHeight="1" spans="1:5">
      <c r="A13" s="14" t="s">
        <v>219</v>
      </c>
      <c r="B13" s="13"/>
      <c r="C13" s="5" t="s">
        <v>64</v>
      </c>
      <c r="D13" s="22"/>
      <c r="E13" s="7"/>
    </row>
    <row r="14" ht="20.2" customHeight="1" spans="1:5">
      <c r="A14" s="5" t="s">
        <v>214</v>
      </c>
      <c r="B14" s="6"/>
      <c r="C14" s="5" t="s">
        <v>68</v>
      </c>
      <c r="D14" s="22"/>
      <c r="E14" s="7"/>
    </row>
    <row r="15" ht="20.2" customHeight="1" spans="1:5">
      <c r="A15" s="5" t="s">
        <v>216</v>
      </c>
      <c r="B15" s="6"/>
      <c r="C15" s="5" t="s">
        <v>72</v>
      </c>
      <c r="D15" s="22"/>
      <c r="E15" s="7"/>
    </row>
    <row r="16" ht="20.2" customHeight="1" spans="1:5">
      <c r="A16" s="5" t="s">
        <v>217</v>
      </c>
      <c r="B16" s="6"/>
      <c r="C16" s="5" t="s">
        <v>76</v>
      </c>
      <c r="D16" s="22"/>
      <c r="E16" s="7"/>
    </row>
    <row r="17" ht="20.2" customHeight="1" spans="1:5">
      <c r="A17" s="5" t="s">
        <v>218</v>
      </c>
      <c r="B17" s="6"/>
      <c r="C17" s="5" t="s">
        <v>80</v>
      </c>
      <c r="D17" s="22"/>
      <c r="E17" s="7"/>
    </row>
    <row r="18" ht="20.2" customHeight="1" spans="1:5">
      <c r="A18" s="5"/>
      <c r="B18" s="6"/>
      <c r="C18" s="5" t="s">
        <v>84</v>
      </c>
      <c r="D18" s="22"/>
      <c r="E18" s="7"/>
    </row>
    <row r="19" ht="20.2" customHeight="1" spans="1:5">
      <c r="A19" s="5"/>
      <c r="B19" s="5"/>
      <c r="C19" s="5" t="s">
        <v>88</v>
      </c>
      <c r="D19" s="22"/>
      <c r="E19" s="7"/>
    </row>
    <row r="20" ht="20.2" customHeight="1" spans="1:5">
      <c r="A20" s="5"/>
      <c r="B20" s="5"/>
      <c r="C20" s="5" t="s">
        <v>92</v>
      </c>
      <c r="D20" s="22"/>
      <c r="E20" s="7"/>
    </row>
    <row r="21" ht="20.2" customHeight="1" spans="1:5">
      <c r="A21" s="5"/>
      <c r="B21" s="5"/>
      <c r="C21" s="5" t="s">
        <v>96</v>
      </c>
      <c r="D21" s="22"/>
      <c r="E21" s="7"/>
    </row>
    <row r="22" ht="20.2" customHeight="1" spans="1:5">
      <c r="A22" s="5"/>
      <c r="B22" s="5"/>
      <c r="C22" s="5" t="s">
        <v>99</v>
      </c>
      <c r="D22" s="22"/>
      <c r="E22" s="7"/>
    </row>
    <row r="23" ht="20.2" customHeight="1" spans="1:5">
      <c r="A23" s="5"/>
      <c r="B23" s="5"/>
      <c r="C23" s="5" t="s">
        <v>102</v>
      </c>
      <c r="D23" s="22"/>
      <c r="E23" s="7"/>
    </row>
    <row r="24" ht="20.2" customHeight="1" spans="1:5">
      <c r="A24" s="5"/>
      <c r="B24" s="5"/>
      <c r="C24" s="5" t="s">
        <v>104</v>
      </c>
      <c r="D24" s="22"/>
      <c r="E24" s="7"/>
    </row>
    <row r="25" ht="20.2" customHeight="1" spans="1:5">
      <c r="A25" s="5"/>
      <c r="B25" s="5"/>
      <c r="C25" s="5" t="s">
        <v>106</v>
      </c>
      <c r="D25" s="22"/>
      <c r="E25" s="7"/>
    </row>
    <row r="26" ht="20.2" customHeight="1" spans="1:5">
      <c r="A26" s="5"/>
      <c r="B26" s="5"/>
      <c r="C26" s="5" t="s">
        <v>108</v>
      </c>
      <c r="D26" s="22"/>
      <c r="E26" s="7"/>
    </row>
    <row r="27" ht="20.2" customHeight="1" spans="1:5">
      <c r="A27" s="5"/>
      <c r="B27" s="5"/>
      <c r="C27" s="5" t="s">
        <v>110</v>
      </c>
      <c r="D27" s="22"/>
      <c r="E27" s="7"/>
    </row>
    <row r="28" ht="20.2" customHeight="1" spans="1:5">
      <c r="A28" s="5"/>
      <c r="B28" s="5"/>
      <c r="C28" s="5" t="s">
        <v>112</v>
      </c>
      <c r="D28" s="22"/>
      <c r="E28" s="7"/>
    </row>
    <row r="29" ht="20.2" customHeight="1" spans="1:5">
      <c r="A29" s="5"/>
      <c r="B29" s="5"/>
      <c r="C29" s="5" t="s">
        <v>114</v>
      </c>
      <c r="D29" s="22"/>
      <c r="E29" s="7"/>
    </row>
    <row r="30" ht="20.2" customHeight="1" spans="1:5">
      <c r="A30" s="5"/>
      <c r="B30" s="5"/>
      <c r="C30" s="5" t="s">
        <v>116</v>
      </c>
      <c r="D30" s="22"/>
      <c r="E30" s="7"/>
    </row>
    <row r="31" ht="20.2" customHeight="1" spans="1:5">
      <c r="A31" s="5"/>
      <c r="B31" s="5"/>
      <c r="C31" s="5" t="s">
        <v>118</v>
      </c>
      <c r="D31" s="22"/>
      <c r="E31" s="7"/>
    </row>
    <row r="32" ht="20.2" customHeight="1" spans="1:5">
      <c r="A32" s="5"/>
      <c r="B32" s="5"/>
      <c r="C32" s="5" t="s">
        <v>120</v>
      </c>
      <c r="D32" s="22"/>
      <c r="E32" s="7"/>
    </row>
    <row r="33" ht="20.2" customHeight="1" spans="1:5">
      <c r="A33" s="5"/>
      <c r="B33" s="5"/>
      <c r="C33" s="5" t="s">
        <v>122</v>
      </c>
      <c r="D33" s="22"/>
      <c r="E33" s="7"/>
    </row>
    <row r="34" ht="20.2" customHeight="1" spans="1:5">
      <c r="A34" s="5"/>
      <c r="B34" s="5"/>
      <c r="C34" s="5" t="s">
        <v>123</v>
      </c>
      <c r="D34" s="22"/>
      <c r="E34" s="7"/>
    </row>
    <row r="35" ht="20.2" customHeight="1" spans="1:5">
      <c r="A35" s="5"/>
      <c r="B35" s="5"/>
      <c r="C35" s="5" t="s">
        <v>124</v>
      </c>
      <c r="D35" s="22"/>
      <c r="E35" s="7"/>
    </row>
    <row r="36" ht="20.2" customHeight="1" spans="1:5">
      <c r="A36" s="5"/>
      <c r="B36" s="5"/>
      <c r="C36" s="5" t="s">
        <v>125</v>
      </c>
      <c r="D36" s="22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4"/>
    </row>
    <row r="39" ht="20.2" customHeight="1" spans="1:5">
      <c r="A39" s="14"/>
      <c r="B39" s="14"/>
      <c r="C39" s="14"/>
      <c r="D39" s="14"/>
      <c r="E39" s="44"/>
    </row>
    <row r="40" ht="20.2" customHeight="1" spans="1:5">
      <c r="A40" s="19" t="s">
        <v>221</v>
      </c>
      <c r="B40" s="13">
        <f>B7</f>
        <v>665.5395</v>
      </c>
      <c r="C40" s="19" t="s">
        <v>222</v>
      </c>
      <c r="D40" s="29">
        <f>B40</f>
        <v>665.5395</v>
      </c>
      <c r="E40" s="44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D12" sqref="D12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部门：127001_益阳市赫山区教育局机关机关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7" t="s">
        <v>155</v>
      </c>
      <c r="B5" s="27" t="s">
        <v>156</v>
      </c>
      <c r="C5" s="27" t="s">
        <v>135</v>
      </c>
      <c r="D5" s="27" t="s">
        <v>157</v>
      </c>
      <c r="E5" s="27"/>
      <c r="F5" s="27"/>
      <c r="G5" s="27"/>
      <c r="H5" s="27"/>
      <c r="I5" s="27" t="s">
        <v>158</v>
      </c>
    </row>
    <row r="6" ht="25.85" customHeight="1" spans="1:9">
      <c r="A6" s="27"/>
      <c r="B6" s="27"/>
      <c r="C6" s="27"/>
      <c r="D6" s="27" t="s">
        <v>137</v>
      </c>
      <c r="E6" s="27" t="s">
        <v>223</v>
      </c>
      <c r="F6" s="27"/>
      <c r="G6" s="27" t="s">
        <v>224</v>
      </c>
      <c r="H6" s="27" t="s">
        <v>225</v>
      </c>
      <c r="I6" s="27"/>
    </row>
    <row r="7" ht="39.65" customHeight="1" spans="1:9">
      <c r="A7" s="27"/>
      <c r="B7" s="27"/>
      <c r="C7" s="27"/>
      <c r="D7" s="27"/>
      <c r="E7" s="27" t="s">
        <v>203</v>
      </c>
      <c r="F7" s="27" t="s">
        <v>195</v>
      </c>
      <c r="G7" s="27"/>
      <c r="H7" s="27"/>
      <c r="I7" s="27"/>
    </row>
    <row r="8" ht="23.25" customHeight="1" spans="1:9">
      <c r="A8" s="28"/>
      <c r="B8" s="28" t="s">
        <v>135</v>
      </c>
      <c r="C8" s="39">
        <v>665.5395</v>
      </c>
      <c r="D8" s="39">
        <v>528.4995</v>
      </c>
      <c r="E8" s="39">
        <v>411.4842</v>
      </c>
      <c r="F8" s="39">
        <v>8.556</v>
      </c>
      <c r="G8" s="39"/>
      <c r="H8" s="39">
        <v>108.4593</v>
      </c>
      <c r="I8" s="39">
        <v>137.04</v>
      </c>
    </row>
    <row r="9" ht="26.05" customHeight="1" spans="1:9">
      <c r="A9" s="30">
        <f>'5支出分类（部门预算）'!D7</f>
        <v>127001</v>
      </c>
      <c r="B9" s="30" t="str">
        <f>'5支出分类（部门预算）'!E7</f>
        <v>益阳市赫山区教育局机关机关</v>
      </c>
      <c r="C9" s="39">
        <v>665.5395</v>
      </c>
      <c r="D9" s="39">
        <v>528.4995</v>
      </c>
      <c r="E9" s="39">
        <v>411.4842</v>
      </c>
      <c r="F9" s="39">
        <v>8.556</v>
      </c>
      <c r="G9" s="39"/>
      <c r="H9" s="39">
        <v>108.4593</v>
      </c>
      <c r="I9" s="39">
        <v>137.04</v>
      </c>
    </row>
    <row r="10" ht="26.05" customHeight="1" spans="1:9">
      <c r="A10" s="40">
        <f>A9</f>
        <v>127001</v>
      </c>
      <c r="B10" s="40" t="str">
        <f>B9</f>
        <v>益阳市赫山区教育局机关机关</v>
      </c>
      <c r="C10" s="39">
        <v>665.5395</v>
      </c>
      <c r="D10" s="39">
        <v>528.4995</v>
      </c>
      <c r="E10" s="39">
        <v>411.4842</v>
      </c>
      <c r="F10" s="39">
        <v>8.556</v>
      </c>
      <c r="G10" s="39"/>
      <c r="H10" s="39">
        <v>108.4593</v>
      </c>
      <c r="I10" s="39">
        <v>137.04</v>
      </c>
    </row>
    <row r="11" ht="25.85" customHeight="1" spans="1:9">
      <c r="A11" s="40" t="s">
        <v>165</v>
      </c>
      <c r="B11" s="30" t="s">
        <v>226</v>
      </c>
      <c r="C11" s="39">
        <v>665.5395</v>
      </c>
      <c r="D11" s="39">
        <v>528.4995</v>
      </c>
      <c r="E11" s="39">
        <v>411.4842</v>
      </c>
      <c r="F11" s="39">
        <v>8.556</v>
      </c>
      <c r="G11" s="39"/>
      <c r="H11" s="39">
        <v>108.4593</v>
      </c>
      <c r="I11" s="39">
        <v>137.04</v>
      </c>
    </row>
    <row r="12" ht="26.7" customHeight="1" spans="1:9">
      <c r="A12" s="40" t="s">
        <v>227</v>
      </c>
      <c r="B12" s="30" t="s">
        <v>228</v>
      </c>
      <c r="C12" s="39">
        <v>528.4995</v>
      </c>
      <c r="D12" s="39">
        <v>528.4995</v>
      </c>
      <c r="E12" s="39">
        <v>411.4842</v>
      </c>
      <c r="F12" s="39">
        <v>8.556</v>
      </c>
      <c r="G12" s="39"/>
      <c r="H12" s="39">
        <v>108.4593</v>
      </c>
      <c r="I12" s="39">
        <v>137.04</v>
      </c>
    </row>
    <row r="13" ht="30.15" customHeight="1" spans="1:9">
      <c r="A13" s="40" t="s">
        <v>229</v>
      </c>
      <c r="B13" s="30" t="s">
        <v>230</v>
      </c>
      <c r="C13" s="41">
        <v>0</v>
      </c>
      <c r="D13" s="41"/>
      <c r="E13" s="42"/>
      <c r="F13" s="42"/>
      <c r="G13" s="42"/>
      <c r="H13" s="42"/>
      <c r="I13" s="42">
        <v>0</v>
      </c>
    </row>
    <row r="14" ht="30.15" customHeight="1" spans="1:9">
      <c r="A14" s="40" t="s">
        <v>231</v>
      </c>
      <c r="B14" s="30" t="s">
        <v>232</v>
      </c>
      <c r="C14" s="41">
        <v>528.4995</v>
      </c>
      <c r="D14" s="41">
        <v>528.4995</v>
      </c>
      <c r="E14" s="42">
        <v>411.4842</v>
      </c>
      <c r="F14" s="42">
        <v>8.556</v>
      </c>
      <c r="G14" s="42"/>
      <c r="H14" s="42">
        <v>108.4593</v>
      </c>
      <c r="I14" s="42">
        <v>0</v>
      </c>
    </row>
    <row r="15" ht="26.7" customHeight="1" spans="1:9">
      <c r="A15" s="40" t="s">
        <v>233</v>
      </c>
      <c r="B15" s="30" t="s">
        <v>234</v>
      </c>
      <c r="C15" s="39">
        <f>I16</f>
        <v>137.04</v>
      </c>
      <c r="D15" s="39"/>
      <c r="E15" s="39"/>
      <c r="F15" s="39"/>
      <c r="G15" s="39"/>
      <c r="H15" s="39"/>
      <c r="I15" s="39">
        <f>I16</f>
        <v>137.04</v>
      </c>
    </row>
    <row r="16" ht="30.15" customHeight="1" spans="1:9">
      <c r="A16" s="40" t="s">
        <v>235</v>
      </c>
      <c r="B16" s="30" t="s">
        <v>236</v>
      </c>
      <c r="C16" s="41">
        <f>I16</f>
        <v>137.04</v>
      </c>
      <c r="D16" s="41"/>
      <c r="E16" s="42"/>
      <c r="F16" s="42"/>
      <c r="G16" s="42"/>
      <c r="H16" s="42"/>
      <c r="I16" s="42">
        <v>137.04</v>
      </c>
    </row>
    <row r="17" ht="26.7" customHeight="1" spans="1:9">
      <c r="A17" s="40" t="s">
        <v>237</v>
      </c>
      <c r="B17" s="30" t="s">
        <v>238</v>
      </c>
      <c r="C17" s="39">
        <v>0</v>
      </c>
      <c r="D17" s="39"/>
      <c r="E17" s="39"/>
      <c r="F17" s="39"/>
      <c r="G17" s="39"/>
      <c r="H17" s="39"/>
      <c r="I17" s="39">
        <v>0</v>
      </c>
    </row>
    <row r="18" ht="30.15" customHeight="1" spans="1:9">
      <c r="A18" s="40" t="s">
        <v>239</v>
      </c>
      <c r="B18" s="30" t="s">
        <v>240</v>
      </c>
      <c r="C18" s="41">
        <v>0</v>
      </c>
      <c r="D18" s="41"/>
      <c r="E18" s="42"/>
      <c r="F18" s="42"/>
      <c r="G18" s="42"/>
      <c r="H18" s="42"/>
      <c r="I18" s="42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2024-10-17T09:13:44Z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0837E1BD4FE242FAACB0BB2C29834CBF_13</vt:lpwstr>
  </property>
  <property fmtid="{D5CDD505-2E9C-101B-9397-08002B2CF9AE}" pid="3" name="KSOProductBuildVer">
    <vt:lpwstr>2052-10.8.2.6837</vt:lpwstr>
  </property>
</Properties>
</file>