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 r:id="rId3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<sst xmlns="http://schemas.openxmlformats.org/spreadsheetml/2006/main" count="1478" uniqueCount="547">
  <si>
    <t>2023年部门预算公开表</t>
  </si>
  <si>
    <t>单位编码：</t>
  </si>
  <si>
    <t>单位名称：</t>
  </si>
  <si>
    <t>益阳市赫山区卫生健康局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</si>
  <si>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</si>
  <si>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</si>
  <si>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</si>
  <si>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</si>
  <si>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</si>
  <si>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</si>
  <si>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</si>
  <si>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</si>
  <si>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</si>
  <si>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</si>
  <si>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</si>
  <si>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</si>
  <si>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</si>
  <si>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</si>
  <si>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</si>
  <si>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</si>
  <si>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</si>
  <si>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</si>
  <si>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</si>
  <si>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</si>
  <si>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</si>
  <si>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</si>
  <si>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</si>
  <si>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</si>
  <si>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</si>
  <si>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</si>
  <si>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</si>
  <si>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</si>
  <si>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</si>
  <si>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</si>
  <si>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</si>
  <si>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</si>
  <si>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</si>
  <si>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</si>
  <si>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</si>
  <si>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</si>
  <si>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</si>
  <si>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</si>
  <si>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</si>
  <si>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</si>
  <si>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</si>
  <si>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</si>
  <si>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</si>
  <si>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</si>
  <si>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</si>
  <si>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</si>
  <si>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</si>
  <si>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</si>
  <si>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</si>
  <si>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</si>
  <si>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</si>
  <si>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</si>
  <si>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</si>
  <si>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</si>
  <si>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</si>
  <si>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</si>
  <si>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</si>
  <si>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</si>
  <si>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</si>
  <si>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</si>
  <si>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</si>
  <si>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</si>
  <si>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</si>
  <si>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</si>
  <si>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</si>
  <si>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</si>
  <si>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</si>
  <si>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</si>
  <si>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</si>
  <si>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</si>
  <si>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</si>
  <si>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</si>
  <si>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</si>
  <si>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</si>
  <si>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</si>
  <si>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</si>
  <si>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</si>
  <si>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</si>
  <si>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</si>
  <si>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</si>
  <si>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</si>
  <si>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</si>
  <si>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</si>
  <si>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</si>
  <si>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</si>
  <si>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</si>
  <si>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</si>
  <si>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</si>
  <si>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</si>
  <si>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</si>
  <si>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</si>
  <si>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</si>
  <si>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</si>
  <si>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</si>
  <si>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</si>
  <si>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</si>
  <si>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</si>
  <si>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</si>
  <si>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</si>
  <si>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</si>
  <si>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</si>
  <si>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</si>
  <si>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</si>
  <si>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</si>
  <si>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</si>
  <si>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</si>
  <si>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</si>
  <si>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</si>
  <si>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</si>
  <si>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</si>
  <si>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</si>
  <si>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</si>
  <si>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</si>
  <si>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</si>
  <si>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</si>
  <si>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</si>
  <si>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</si>
  <si>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</si>
  <si>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</si>
  <si>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</si>
  <si>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</si>
  <si>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</si>
  <si>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</si>
  <si>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</si>
  <si>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</si>
  <si>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</si>
  <si>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</si>
  <si>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</si>
  <si>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</si>
  <si>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</si>
  <si>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</si>
  <si>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</si>
  <si>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</si>
  <si>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</si>
  <si>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</si>
  <si>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</si>
  <si>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</si>
  <si>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</si>
  <si>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</si>
  <si>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</si>
  <si>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</si>
  <si>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</si>
  <si>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</si>
  <si>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</si>
  <si>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</si>
  <si>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</si>
  <si>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</si>
  <si>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</si>
  <si>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</si>
  <si>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</si>
  <si>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</si>
  <si>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</si>
  <si>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</si>
  <si>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</si>
  <si>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</si>
  <si>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</si>
  <si>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</si>
  <si>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</si>
  <si>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</si>
  <si>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</si>
  <si>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</si>
  <si>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</si>
  <si>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</si>
  <si>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</si>
  <si>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</si>
  <si>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</si>
  <si>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</si>
  <si>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</si>
  <si>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</si>
  <si>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</si>
  <si>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</si>
  <si>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</si>
  <si>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</si>
  <si>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</si>
  <si>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</si>
  <si>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</si>
  <si>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</si>
  <si>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</si>
  <si>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</si>
  <si>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</si>
  <si>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</si>
  <si>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</si>
  <si>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</si>
  <si>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</si>
  <si>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</si>
  <si>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</si>
  <si>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</si>
  <si>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</si>
  <si>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</si>
  <si>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</si>
  <si>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</si>
  <si>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 xml:space="preserve">    2101601</t>
  </si>
  <si>
    <t xml:space="preserve">    老龄卫生健康事务</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</si>
  <si>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</si>
  <si>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</si>
  <si>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</si>
  <si>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</si>
  <si>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</si>
  <si>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</si>
  <si>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</si>
  <si>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</si>
  <si>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</si>
  <si>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</si>
  <si>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</si>
  <si>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</si>
  <si>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</si>
  <si>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</si>
  <si>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</si>
  <si>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</si>
  <si>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</si>
  <si>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</si>
  <si>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</si>
  <si>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</si>
  <si>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</si>
  <si>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</si>
  <si>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</si>
  <si>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</si>
  <si>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</si>
  <si>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</si>
  <si>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</si>
  <si>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</si>
  <si>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</si>
  <si>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</si>
  <si>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</si>
  <si>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</si>
  <si>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</si>
  <si>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</si>
  <si>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</si>
  <si>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</si>
  <si>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</si>
  <si>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</si>
  <si>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</si>
  <si>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</si>
  <si>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</si>
  <si>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</si>
  <si>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</si>
  <si>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</si>
  <si>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</si>
  <si>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</si>
  <si>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</si>
  <si>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</si>
  <si>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</si>
  <si>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</si>
  <si>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</si>
  <si>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</si>
  <si>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</si>
  <si>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</si>
  <si>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</si>
  <si>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</si>
  <si>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</si>
  <si>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</si>
  <si>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</si>
  <si>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</si>
  <si>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</si>
  <si>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</si>
  <si>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</si>
  <si>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</si>
  <si>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部门：405001益阳市赫山区卫生健康局</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</si>
  <si>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</si>
  <si>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</si>
  <si>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</si>
  <si>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</si>
  <si>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</si>
  <si>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</si>
  <si>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</si>
  <si>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</si>
  <si>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</si>
  <si>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</si>
  <si>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</si>
  <si>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</si>
  <si>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</si>
  <si>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</si>
  <si>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</si>
  <si>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</si>
  <si>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</si>
  <si>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</si>
  <si>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</si>
  <si>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</si>
  <si>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</si>
  <si>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</si>
  <si>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</si>
  <si>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</si>
  <si>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</si>
  <si>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</si>
  <si>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</si>
  <si>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</si>
  <si>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</si>
  <si>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</si>
  <si>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</si>
  <si>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</si>
  <si>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</si>
  <si>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</si>
  <si>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</si>
  <si>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</si>
  <si>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</si>
  <si>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</si>
  <si>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其他对个人和家庭的补助</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</si>
  <si>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</si>
  <si>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</si>
  <si>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</si>
  <si>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</si>
  <si>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</si>
  <si>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</si>
  <si>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</si>
  <si>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</si>
  <si>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</si>
  <si>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</si>
  <si>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</si>
  <si>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</si>
  <si>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</si>
  <si>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</si>
  <si>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</si>
  <si>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</si>
  <si>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</si>
  <si>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</si>
  <si>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</si>
  <si>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</si>
  <si>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</si>
  <si>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</si>
  <si>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</si>
  <si>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</si>
  <si>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</si>
  <si>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</si>
  <si>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</si>
  <si>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</si>
  <si>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</si>
  <si>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</si>
  <si>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</si>
  <si>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</si>
  <si>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</si>
  <si>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</si>
  <si>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</si>
  <si>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</si>
  <si>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</si>
  <si>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</si>
  <si>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</si>
  <si>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</si>
  <si>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</si>
  <si>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</si>
  <si>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</si>
  <si>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</si>
  <si>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</si>
  <si>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</si>
  <si>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</si>
  <si>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</si>
  <si>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</si>
  <si>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</si>
  <si>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</si>
  <si>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</si>
  <si>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</si>
  <si>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</si>
  <si>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</si>
  <si>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</si>
  <si>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</si>
  <si>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</si>
  <si>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</si>
  <si>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</si>
  <si>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</si>
  <si>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</si>
  <si>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</si>
  <si>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</si>
  <si>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</si>
  <si>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</si>
  <si>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</si>
  <si>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</si>
  <si>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</si>
  <si>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</si>
  <si>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</si>
  <si>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</si>
  <si>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</si>
  <si>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</si>
  <si>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</si>
  <si>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</si>
  <si>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</si>
  <si>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</si>
  <si>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</si>
  <si>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</si>
  <si>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</si>
  <si>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</si>
  <si>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</si>
  <si>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</si>
  <si>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</si>
  <si>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</si>
  <si>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</si>
  <si>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</si>
  <si>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</si>
  <si>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</si>
  <si>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</si>
  <si>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</si>
  <si>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</si>
  <si>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</si>
  <si>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</si>
  <si>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</si>
  <si>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</si>
  <si>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</si>
  <si>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</si>
  <si>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</si>
  <si>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</si>
  <si>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</si>
  <si>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</si>
  <si>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</si>
  <si>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</si>
  <si>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</si>
  <si>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</si>
  <si>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</si>
  <si>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</si>
  <si>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</si>
  <si>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</si>
  <si>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</si>
  <si>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</si>
  <si>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</si>
  <si>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</si>
  <si>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</si>
  <si>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</si>
  <si>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</si>
  <si>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</si>
  <si>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</si>
  <si>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405001</t>
  </si>
  <si>
    <t xml:space="preserve">   爱卫经费</t>
  </si>
  <si>
    <t xml:space="preserve">   党建经费</t>
  </si>
  <si>
    <t xml:space="preserve">   定额补助</t>
  </si>
  <si>
    <t xml:space="preserve">   定额补助计划生育事业费</t>
  </si>
  <si>
    <t xml:space="preserve">   计生奖扶资金</t>
  </si>
  <si>
    <t xml:space="preserve">   劳模经费</t>
  </si>
  <si>
    <t xml:space="preserve">   区卫健工委</t>
  </si>
  <si>
    <t xml:space="preserve">   无偿献血</t>
  </si>
  <si>
    <t xml:space="preserve">   老龄委</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</si>
  <si>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</si>
  <si>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</si>
  <si>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</si>
  <si>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</si>
  <si>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</si>
  <si>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</si>
  <si>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</si>
  <si>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</si>
  <si>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</si>
  <si>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</si>
  <si>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</si>
  <si>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</si>
  <si>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</si>
  <si>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</si>
  <si>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</si>
  <si>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405001</t>
  </si>
  <si>
    <t xml:space="preserve">  405001</t>
  </si>
  <si>
    <t xml:space="preserve">  爱国卫生经费</t>
  </si>
  <si>
    <t xml:space="preserve">把全生命周期健康管理理念贯穿城市规划、建设、管理全过程各环节，按照国家有关标准，健全落实卫生管理制度，完善公共卫生设施，推进环境卫生治理。
</t>
  </si>
  <si>
    <t>成本指标</t>
  </si>
  <si>
    <t>经济成本指标</t>
  </si>
  <si>
    <t>元</t>
  </si>
  <si>
    <t>定量</t>
  </si>
  <si>
    <t>社会成本指标</t>
  </si>
  <si>
    <t>生态环境成本指标</t>
  </si>
  <si>
    <t>产出指标</t>
  </si>
  <si>
    <t>数量指标</t>
  </si>
  <si>
    <t>时效指标</t>
  </si>
  <si>
    <t>质量指标</t>
  </si>
  <si>
    <t>满意度指标</t>
  </si>
  <si>
    <t>服务对象满意度指标</t>
  </si>
  <si>
    <t>服务对象满意度</t>
  </si>
  <si>
    <t>大于95%</t>
  </si>
  <si>
    <t>效益指标</t>
  </si>
  <si>
    <t>经济效益指标</t>
  </si>
  <si>
    <t>社会效益指标</t>
  </si>
  <si>
    <t>宣传、贯彻、实施与爱国卫生相关的法律、法规、规章和方针政策</t>
  </si>
  <si>
    <t>全覆盖</t>
  </si>
  <si>
    <t>生态效益指标</t>
  </si>
  <si>
    <t>对病媒生物预防控制工作进行指导、监督</t>
  </si>
  <si>
    <t>得到巩固</t>
  </si>
  <si>
    <t xml:space="preserve">  党建经费</t>
  </si>
  <si>
    <t xml:space="preserve">局机关党组织开展党建活动，坚持厉行节约、反对浪费。
</t>
  </si>
  <si>
    <t>坚持厉行节约、反对浪费</t>
  </si>
  <si>
    <t xml:space="preserve">  定额补助</t>
  </si>
  <si>
    <t xml:space="preserve">定额补助
</t>
  </si>
  <si>
    <t xml:space="preserve">  计划生育工作经费</t>
  </si>
  <si>
    <t>计生服务水平进一步提高，深入实施一对夫妻可以生育三个子女政策及配套支持措施，统筹解决人口问题，完善体制机制，促进人口长期均衡发展，优化计生服务，加强出生缺陷监控，不断提高出生人口素质。　</t>
  </si>
  <si>
    <t>群众满意度</t>
  </si>
  <si>
    <t>95</t>
  </si>
  <si>
    <t>百分比</t>
  </si>
  <si>
    <t>≥</t>
  </si>
  <si>
    <t>促进人口均衡发展，统筹解决人口问题。坚持计划生育基本国策，实施促进计划生育家庭奖励扶助的各项政策落实。</t>
  </si>
  <si>
    <t>加强计划生育服务质量管理，规范计划生育服务行为，提高技术服务质量与水平，为人民群众提供优质高效服务</t>
  </si>
  <si>
    <t>逐步提高</t>
  </si>
  <si>
    <t>完成国家抽样调查200户以上；完成全区70万人口信息与公安比对匹配工作，匹配率达88%以上</t>
  </si>
  <si>
    <t>户</t>
  </si>
  <si>
    <t xml:space="preserve">  计生奖扶特扶资金</t>
  </si>
  <si>
    <t xml:space="preserve">建立以政策性奖励扶助为主体，多种形式的帮扶活动为补充，相关社会经济政策配套的政策体系，逐步完善有利于人口和计划生育工作的利益导向机制。年度新增对象确认率100%；资金发放到位率100%；扩大政策知晓率，提高工作人员业务能力。 
</t>
  </si>
  <si>
    <t>计生服务水平进一步提高</t>
  </si>
  <si>
    <t>得到提升</t>
  </si>
  <si>
    <t>90</t>
  </si>
  <si>
    <t>提升广大群众对奖励扶助政策的知晓率，各项奖励扶助资金按时足额发放到位。</t>
  </si>
  <si>
    <t>100%</t>
  </si>
  <si>
    <t>农村部分计划生育家庭奖励扶助对象预计年度新增10%；计划生育家庭特别扶助对象预计年度新增；独生子女保健费对象年度预计递减10%</t>
  </si>
  <si>
    <t>10%</t>
  </si>
  <si>
    <t xml:space="preserve">  劳模经费（局机关）</t>
  </si>
  <si>
    <t xml:space="preserve">保障劳模经费开支，为职工办实事、做好事，解难事。
</t>
  </si>
  <si>
    <t>为职工办实事、做好事，解难事。</t>
  </si>
  <si>
    <t xml:space="preserve">  区卫健工委</t>
  </si>
  <si>
    <t xml:space="preserve">负责全系统的党建工作，促进卫生健康事业高质量发展。
</t>
  </si>
  <si>
    <t>促进卫生健康事业高质量发展</t>
  </si>
  <si>
    <t xml:space="preserve">  无偿献血</t>
  </si>
  <si>
    <t xml:space="preserve">健全无偿献血激励机制和重点群体带头献血的示范引领机制。
</t>
  </si>
  <si>
    <t>大力宣传无偿献血精神和普及无偿献血科学常识，建立责任机制</t>
  </si>
  <si>
    <t>老龄委</t>
  </si>
  <si>
    <t xml:space="preserve">提高老年人健康服务和管理水平。
</t>
  </si>
  <si>
    <t>完善老年人健康支撑体系，提高老年人健康服务和管理水平</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</si>
  <si>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</si>
  <si>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</si>
  <si>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</si>
  <si>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</si>
  <si>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</si>
  <si>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</si>
  <si>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</si>
  <si>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</si>
  <si>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</si>
  <si>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</si>
  <si>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</si>
  <si>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</si>
  <si>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 xml:space="preserve">"（一）贯彻执行国民健康政策及国家卫生健康法律法规，拟订全区卫生健康规划并组织实施；统筹规划全区卫生健康服务资源配置，指导区域卫生健康规划的编制和实施；制定并组织实施推进卫生健康基本公共服务均等化、普惠化、便捷化和公共资源向基层延伸等政策措施。
（二）协调推进全区深化医药卫生体制改革，研究提出全区深化医药卫生体制改革政策与措施的建议；组织深化公立医院综合改革，推进管办分离，健全现代医院管理制度，提出医疗服务和药品价格政策的建议。
（三）制定并组织落实全区疾病预防控制规划、免疫规划以及严重危害人民健康公共卫生问题的干预措施；负责卫生应急工作，组织指导突发公共卫生事件的预防控制和各类突发公共事件的医疗救援。
（四）协调落实应对人口老龄化政策措施，推进老年健康服务体系建设和医养结合工作。
（五）贯彻执行国家药物政策和国家基本药物制度，开展药品使用监测、临床综合评价和短缺药品预警；组织开展食品安全风险监测，负责食源性疾病及与食品安全事故有关的流行病学调查。
（六）负责职责范围内的职业卫生、放射卫生、环境卫生、学校卫生、公共场所卫生、饮用水卫生等公共卫生的监督管理；负责传染病防治监督，健全卫生健康综合监督体系。
（七）制定医疗机构、医疗服务行业管理办法并监督实施，建立医疗服务评价和监督管理体系；会同有关部门实施卫生健康专业技术人员资格标准；组织实施医疗服务规范、标准和卫生健康专业技术人员执业规则、服务规范。
（八）负责计划生育管理和服务工作，开展人口监测预警，研究提出人口与家庭发展相关政策建议；指导区计划生育协会的业务工作。
（九）指导全区卫生健康工作，指导基层医疗卫生、妇幼健康服务体系建设，加强全科医生队伍建设；推进卫生健康科技创新发展。
（十）负责全区健康教育、健康促进和卫生健康信息化建设等工作。尽量让群众满意度达到100%。
（十一）负责区保健对象的医疗保健工作，负责重要来宾、重要会议与重大活动的医疗卫生保障工作,指导全区保健工作。
（十二）组织拟订并协调落实应对老龄化的政策措施。组织拟订医养结合的政策、标准和规范，建立和完善老年健康服务体系。
（十三）开展重点职业病监测、专项调查、职业健康风险评估和职业人群健康管理工作；协调开展职业病防治工作。
</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</si>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</sst>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41">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sz val="11"/>
      <color theme="1"/>
      <name val="宋体"/>
      <charset val="134"/>
      <scheme val="minor"/>
    </font>
    <font>
      <sz val="9"/>
      <color theme="1"/>
      <name val="SimSun"/>
      <charset val="134"/>
    </font>
    <font>
      <b/>
      <sz val="19"/>
      <name val="SimSun"/>
      <charset val="134"/>
    </font>
    <font>
      <b/>
      <sz val="9"/>
      <color theme="1"/>
      <name val="SimSun"/>
      <charset val="134"/>
    </font>
    <font>
      <b/>
      <sz val="8"/>
      <name val="SimSun"/>
      <charset val="134"/>
    </font>
    <font>
      <b/>
      <sz val="8"/>
      <color theme="1"/>
      <name val="SimSun"/>
      <charset val="134"/>
    </font>
    <font>
      <b/>
      <sz val="7"/>
      <name val="SimSun"/>
      <charset val="134"/>
    </font>
    <font>
      <b/>
      <sz val="7"/>
      <color theme="1"/>
      <name val="SimSun"/>
      <charset val="134"/>
    </font>
    <font>
      <sz val="7"/>
      <name val="SimSun"/>
      <charset val="134"/>
    </font>
    <font>
      <sz val="7"/>
      <color theme="1"/>
      <name val="SimSun"/>
      <charset val="134"/>
    </font>
    <font>
      <b/>
      <sz val="17"/>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 fillId="3"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4" borderId="14" applyNumberFormat="0" applyAlignment="0" applyProtection="0">
      <alignment vertical="center"/>
    </xf>
    <xf numFmtId="0" fontId="31" fillId="5" borderId="15" applyNumberFormat="0" applyAlignment="0" applyProtection="0">
      <alignment vertical="center"/>
    </xf>
    <xf numFmtId="0" fontId="32" fillId="5" borderId="14" applyNumberFormat="0" applyAlignment="0" applyProtection="0">
      <alignment vertical="center"/>
    </xf>
    <xf numFmtId="0" fontId="33" fillId="6"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6" fillId="0" borderId="0">
      <alignment vertical="center"/>
    </xf>
  </cellStyleXfs>
  <cellXfs count="122">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Border="1" applyAlignment="1">
      <alignment horizontal="right" vertical="center" wrapText="1"/>
    </xf>
    <xf numFmtId="0" fontId="5" fillId="0" borderId="0" xfId="0" applyFont="1">
      <alignment vertical="center"/>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0"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4" fontId="13"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0" fillId="0" borderId="5" xfId="0" applyFont="1" applyBorder="1">
      <alignment vertical="center"/>
    </xf>
    <xf numFmtId="0" fontId="0" fillId="0" borderId="6" xfId="0" applyFont="1" applyBorder="1">
      <alignment vertical="center"/>
    </xf>
    <xf numFmtId="0" fontId="0" fillId="0" borderId="7" xfId="0" applyFont="1" applyBorder="1">
      <alignment vertical="center"/>
    </xf>
    <xf numFmtId="0" fontId="0" fillId="0" borderId="8" xfId="0" applyFont="1" applyBorder="1">
      <alignment vertical="center"/>
    </xf>
    <xf numFmtId="0" fontId="13" fillId="0" borderId="9" xfId="0" applyFont="1" applyBorder="1" applyAlignment="1">
      <alignment vertical="center" wrapText="1"/>
    </xf>
    <xf numFmtId="0" fontId="13" fillId="0" borderId="1" xfId="0"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4" fontId="11" fillId="0" borderId="1" xfId="0" applyNumberFormat="1" applyFont="1" applyFill="1" applyBorder="1" applyAlignment="1">
      <alignment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0" fontId="3" fillId="0" borderId="0"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15"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4" fontId="13" fillId="0" borderId="1" xfId="0" applyNumberFormat="1" applyFont="1" applyBorder="1" applyAlignment="1">
      <alignment horizontal="right" vertical="center" wrapText="1"/>
    </xf>
    <xf numFmtId="0" fontId="11"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4" fontId="13" fillId="2" borderId="1" xfId="0" applyNumberFormat="1" applyFont="1" applyFill="1" applyBorder="1" applyAlignment="1">
      <alignment vertical="center" wrapText="1"/>
    </xf>
    <xf numFmtId="4" fontId="13"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0" xfId="49" applyFont="1" applyFill="1">
      <alignment vertical="center"/>
    </xf>
    <xf numFmtId="0" fontId="7" fillId="0" borderId="0" xfId="49" applyFont="1" applyFill="1" applyBorder="1" applyAlignment="1">
      <alignment horizontal="center" vertical="center" wrapText="1"/>
    </xf>
    <xf numFmtId="0" fontId="17" fillId="0" borderId="0" xfId="49" applyFont="1" applyFill="1">
      <alignment vertical="center"/>
    </xf>
    <xf numFmtId="0" fontId="3" fillId="0" borderId="0" xfId="49" applyFont="1" applyFill="1" applyBorder="1" applyAlignment="1">
      <alignment vertical="center" wrapText="1"/>
    </xf>
    <xf numFmtId="0" fontId="4"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0" fontId="3" fillId="0" borderId="1" xfId="49" applyFont="1" applyFill="1" applyBorder="1" applyAlignment="1">
      <alignment horizontal="left" vertical="center" wrapText="1"/>
    </xf>
    <xf numFmtId="176" fontId="3" fillId="0" borderId="1" xfId="49"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176" fontId="3" fillId="0" borderId="1" xfId="49" applyNumberFormat="1" applyFont="1" applyFill="1" applyBorder="1" applyAlignment="1">
      <alignment horizontal="right" vertical="center" wrapText="1"/>
    </xf>
    <xf numFmtId="0" fontId="4" fillId="0" borderId="0" xfId="49" applyFont="1" applyFill="1" applyBorder="1" applyAlignment="1">
      <alignment horizontal="right" vertical="center" wrapText="1"/>
    </xf>
    <xf numFmtId="0" fontId="15" fillId="0" borderId="0" xfId="49" applyFont="1" applyFill="1" applyBorder="1" applyAlignment="1">
      <alignment horizontal="center" vertical="center" wrapText="1"/>
    </xf>
    <xf numFmtId="0" fontId="4" fillId="0" borderId="0" xfId="49" applyFont="1" applyFill="1" applyBorder="1" applyAlignment="1">
      <alignment vertical="center" wrapText="1"/>
    </xf>
    <xf numFmtId="0" fontId="3" fillId="0" borderId="0" xfId="49" applyFont="1" applyFill="1" applyBorder="1" applyAlignment="1">
      <alignment horizontal="right" vertical="center" wrapText="1"/>
    </xf>
    <xf numFmtId="0" fontId="3" fillId="0" borderId="1" xfId="49" applyFont="1" applyFill="1" applyBorder="1" applyAlignment="1">
      <alignment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9" xfId="0" applyFont="1" applyFill="1" applyBorder="1" applyAlignment="1">
      <alignment horizontal="left" vertical="center" wrapText="1"/>
    </xf>
    <xf numFmtId="4" fontId="13" fillId="0" borderId="6" xfId="0" applyNumberFormat="1" applyFont="1" applyFill="1" applyBorder="1" applyAlignment="1">
      <alignment vertical="center" wrapText="1"/>
    </xf>
    <xf numFmtId="4" fontId="13" fillId="0" borderId="6" xfId="0" applyNumberFormat="1" applyFont="1" applyFill="1" applyBorder="1" applyAlignment="1">
      <alignment horizontal="right" vertical="center" wrapText="1"/>
    </xf>
    <xf numFmtId="0" fontId="13" fillId="0" borderId="6" xfId="0" applyFont="1" applyFill="1" applyBorder="1" applyAlignment="1">
      <alignment vertical="center" wrapText="1"/>
    </xf>
    <xf numFmtId="0" fontId="13" fillId="0" borderId="6" xfId="0" applyFont="1" applyFill="1" applyBorder="1" applyAlignment="1">
      <alignment horizontal="center" vertical="center" wrapText="1"/>
    </xf>
    <xf numFmtId="0" fontId="13" fillId="0" borderId="10" xfId="0" applyFont="1" applyFill="1" applyBorder="1" applyAlignment="1">
      <alignment horizontal="left" vertical="center" wrapText="1"/>
    </xf>
    <xf numFmtId="4" fontId="13" fillId="0" borderId="8" xfId="0" applyNumberFormat="1" applyFont="1" applyFill="1" applyBorder="1" applyAlignment="1">
      <alignment vertical="center" wrapText="1"/>
    </xf>
    <xf numFmtId="0" fontId="18" fillId="0" borderId="6" xfId="0"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0" fontId="13" fillId="0" borderId="8" xfId="0" applyFont="1" applyFill="1" applyBorder="1" applyAlignment="1">
      <alignment vertical="center" wrapText="1"/>
    </xf>
    <xf numFmtId="177" fontId="0" fillId="0" borderId="8" xfId="0" applyNumberFormat="1" applyFont="1" applyFill="1" applyBorder="1">
      <alignment vertical="center"/>
    </xf>
    <xf numFmtId="4" fontId="13" fillId="0" borderId="8" xfId="0" applyNumberFormat="1" applyFont="1" applyFill="1" applyBorder="1" applyAlignment="1">
      <alignment horizontal="right" vertical="center" wrapText="1"/>
    </xf>
    <xf numFmtId="0" fontId="18" fillId="0" borderId="0" xfId="0" applyFont="1" applyFill="1" applyBorder="1" applyAlignment="1">
      <alignment vertical="center" wrapText="1"/>
    </xf>
    <xf numFmtId="0" fontId="13" fillId="0" borderId="0" xfId="0" applyFont="1" applyFill="1" applyBorder="1" applyAlignment="1">
      <alignment vertical="center" wrapText="1"/>
    </xf>
    <xf numFmtId="0" fontId="11" fillId="0" borderId="0" xfId="0" applyFont="1" applyFill="1" applyBorder="1" applyAlignment="1">
      <alignment vertical="center" wrapText="1"/>
    </xf>
    <xf numFmtId="0" fontId="0" fillId="0" borderId="6" xfId="0" applyFont="1" applyFill="1" applyBorder="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1" xfId="0" applyFont="1" applyFill="1" applyBorder="1" applyAlignment="1">
      <alignment vertical="center" wrapText="1"/>
    </xf>
    <xf numFmtId="4" fontId="9" fillId="0" borderId="1" xfId="0" applyNumberFormat="1" applyFont="1" applyFill="1" applyBorder="1" applyAlignment="1">
      <alignment vertical="center" wrapText="1"/>
    </xf>
    <xf numFmtId="0" fontId="18"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4" fontId="18" fillId="0" borderId="1" xfId="0" applyNumberFormat="1" applyFont="1" applyFill="1" applyBorder="1" applyAlignment="1">
      <alignment vertical="center" wrapText="1"/>
    </xf>
    <xf numFmtId="0" fontId="18" fillId="0" borderId="6" xfId="0" applyFont="1" applyFill="1" applyBorder="1" applyAlignment="1">
      <alignment horizontal="left" vertical="center" wrapText="1"/>
    </xf>
    <xf numFmtId="0" fontId="18" fillId="0" borderId="6" xfId="0" applyFont="1" applyFill="1" applyBorder="1" applyAlignment="1">
      <alignment vertical="center" wrapText="1"/>
    </xf>
    <xf numFmtId="4" fontId="18" fillId="0" borderId="6" xfId="0" applyNumberFormat="1" applyFont="1" applyFill="1" applyBorder="1" applyAlignment="1">
      <alignment vertical="center" wrapText="1"/>
    </xf>
    <xf numFmtId="0" fontId="0" fillId="0" borderId="8" xfId="0" applyFont="1" applyFill="1" applyBorder="1">
      <alignment vertical="center"/>
    </xf>
    <xf numFmtId="177" fontId="0" fillId="0" borderId="0" xfId="0" applyNumberFormat="1" applyFont="1" applyFill="1">
      <alignment vertical="center"/>
    </xf>
    <xf numFmtId="0" fontId="19"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21"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8">
          <cell r="C8">
            <v>3196.434</v>
          </cell>
          <cell r="D8">
            <v>67.3668</v>
          </cell>
          <cell r="E8">
            <v>22.9092</v>
          </cell>
          <cell r="F8">
            <v>7.4258</v>
          </cell>
          <cell r="G8">
            <v>45.961</v>
          </cell>
          <cell r="H8">
            <v>31.0455</v>
          </cell>
          <cell r="I8">
            <v>22.1643</v>
          </cell>
        </row>
        <row r="8">
          <cell r="N8">
            <v>2.4122</v>
          </cell>
          <cell r="O8">
            <v>3.6183</v>
          </cell>
          <cell r="P8">
            <v>18.972</v>
          </cell>
        </row>
        <row r="8">
          <cell r="R8">
            <v>0</v>
          </cell>
          <cell r="S8">
            <v>1.2</v>
          </cell>
          <cell r="T8">
            <v>1.25</v>
          </cell>
          <cell r="U8">
            <v>1.25</v>
          </cell>
          <cell r="V8">
            <v>0.65</v>
          </cell>
        </row>
        <row r="8">
          <cell r="X8">
            <v>1.2</v>
          </cell>
        </row>
        <row r="8">
          <cell r="Z8">
            <v>7.5</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P27" sqref="P27"/>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19" t="s">
        <v>0</v>
      </c>
      <c r="B1" s="119"/>
      <c r="C1" s="119"/>
      <c r="D1" s="119"/>
      <c r="E1" s="119"/>
      <c r="F1" s="119"/>
      <c r="G1" s="119"/>
      <c r="H1" s="119"/>
      <c r="I1" s="119"/>
    </row>
    <row r="2" ht="23.25" customHeight="1" spans="1:9">
      <c r="A2" s="17"/>
      <c r="B2" s="17"/>
      <c r="C2" s="17"/>
      <c r="D2" s="17"/>
      <c r="E2" s="17"/>
      <c r="F2" s="17"/>
      <c r="G2" s="17"/>
      <c r="H2" s="17"/>
      <c r="I2" s="17"/>
    </row>
    <row r="3" ht="21.6" customHeight="1" spans="1:9">
      <c r="A3" s="17"/>
      <c r="B3" s="17"/>
      <c r="C3" s="17"/>
      <c r="D3" s="17"/>
      <c r="E3" s="17"/>
      <c r="F3" s="17"/>
      <c r="G3" s="17"/>
      <c r="H3" s="17"/>
      <c r="I3" s="17"/>
    </row>
    <row r="4" ht="39.6" customHeight="1" spans="1:9">
      <c r="A4" s="120"/>
      <c r="B4" s="121"/>
      <c r="C4" s="3"/>
      <c r="D4" s="120" t="s">
        <v>1</v>
      </c>
      <c r="E4" s="121">
        <v>405001</v>
      </c>
      <c r="F4" s="121"/>
      <c r="G4" s="121"/>
      <c r="H4" s="121"/>
      <c r="I4" s="3"/>
    </row>
    <row r="5" ht="54.4" customHeight="1" spans="1:9">
      <c r="A5" s="120"/>
      <c r="B5" s="121"/>
      <c r="C5" s="3"/>
      <c r="D5" s="120" t="s">
        <v>2</v>
      </c>
      <c r="E5" s="121" t="s">
        <v>3</v>
      </c>
      <c r="F5" s="121"/>
      <c r="G5" s="121"/>
      <c r="H5" s="121"/>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C28" sqref="C28"/>
    </sheetView>
  </sheetViews>
  <sheetFormatPr defaultColWidth="9" defaultRowHeight="13.5" outlineLevelCol="4"/>
  <cols>
    <col min="1" max="1" width="14" style="62" customWidth="1"/>
    <col min="2" max="2" width="29.5" style="62" customWidth="1"/>
    <col min="3" max="3" width="9.625" style="62" customWidth="1"/>
    <col min="4" max="5" width="15.625" style="62" customWidth="1"/>
    <col min="6" max="16384" width="9" style="62"/>
  </cols>
  <sheetData>
    <row r="1" spans="5:5">
      <c r="E1" s="62" t="s">
        <v>260</v>
      </c>
    </row>
    <row r="2" s="62" customFormat="1" ht="28.7" customHeight="1" spans="1:5">
      <c r="A2" s="76" t="s">
        <v>13</v>
      </c>
      <c r="B2" s="76"/>
      <c r="C2" s="76"/>
      <c r="D2" s="76"/>
      <c r="E2" s="76"/>
    </row>
    <row r="3" s="62" customFormat="1" ht="21.95" customHeight="1" spans="1:5">
      <c r="A3" s="77" t="s">
        <v>261</v>
      </c>
      <c r="B3" s="77"/>
      <c r="C3" s="77"/>
      <c r="D3" s="65"/>
      <c r="E3" s="78" t="s">
        <v>31</v>
      </c>
    </row>
    <row r="4" s="62" customFormat="1" ht="17.25" customHeight="1" spans="1:5">
      <c r="A4" s="66" t="s">
        <v>156</v>
      </c>
      <c r="B4" s="66" t="s">
        <v>157</v>
      </c>
      <c r="C4" s="66" t="s">
        <v>158</v>
      </c>
      <c r="D4" s="66"/>
      <c r="E4" s="66"/>
    </row>
    <row r="5" s="62" customFormat="1" ht="18.75" customHeight="1" spans="1:5">
      <c r="A5" s="66"/>
      <c r="B5" s="66"/>
      <c r="C5" s="66" t="s">
        <v>135</v>
      </c>
      <c r="D5" s="66" t="s">
        <v>239</v>
      </c>
      <c r="E5" s="66" t="s">
        <v>240</v>
      </c>
    </row>
    <row r="6" s="62" customFormat="1" ht="16.9" customHeight="1" spans="1:5">
      <c r="A6" s="79" t="s">
        <v>262</v>
      </c>
      <c r="B6" s="79" t="s">
        <v>262</v>
      </c>
      <c r="C6" s="79">
        <v>1</v>
      </c>
      <c r="D6" s="79">
        <v>2</v>
      </c>
      <c r="E6" s="79">
        <v>3</v>
      </c>
    </row>
    <row r="7" s="62" customFormat="1" ht="16.9" customHeight="1" spans="1:5">
      <c r="A7" s="68"/>
      <c r="B7" s="68" t="s">
        <v>135</v>
      </c>
      <c r="C7" s="69">
        <f>SUM(C8,C15,C26)</f>
        <v>3477.6891</v>
      </c>
      <c r="D7" s="69">
        <f>SUM(D8,D15,D26)</f>
        <v>3393.3066</v>
      </c>
      <c r="E7" s="69">
        <f>SUM(E8,E15,E26)</f>
        <v>84.3825</v>
      </c>
    </row>
    <row r="8" s="62" customFormat="1" ht="16.9" customHeight="1" spans="1:5">
      <c r="A8" s="70" t="s">
        <v>263</v>
      </c>
      <c r="B8" s="70" t="s">
        <v>217</v>
      </c>
      <c r="C8" s="69">
        <f>SUM(C9:C14)</f>
        <v>3393.3066</v>
      </c>
      <c r="D8" s="69">
        <f>SUM(D9:D14)</f>
        <v>3393.3066</v>
      </c>
      <c r="E8" s="69"/>
    </row>
    <row r="9" s="62" customFormat="1" ht="16.9" customHeight="1" spans="1:5">
      <c r="A9" s="71" t="s">
        <v>264</v>
      </c>
      <c r="B9" s="71" t="s">
        <v>265</v>
      </c>
      <c r="C9" s="73">
        <f>[2]一般预算拨款!$C$8</f>
        <v>3196.434</v>
      </c>
      <c r="D9" s="73">
        <f>[2]一般预算拨款!$C$8</f>
        <v>3196.434</v>
      </c>
      <c r="E9" s="74"/>
    </row>
    <row r="10" s="62" customFormat="1" ht="16.9" customHeight="1" spans="1:5">
      <c r="A10" s="71" t="s">
        <v>266</v>
      </c>
      <c r="B10" s="71" t="s">
        <v>267</v>
      </c>
      <c r="C10" s="74">
        <f>[2]一般预算拨款!$D$8</f>
        <v>67.3668</v>
      </c>
      <c r="D10" s="74">
        <f>[2]一般预算拨款!$D$8</f>
        <v>67.3668</v>
      </c>
      <c r="E10" s="74"/>
    </row>
    <row r="11" s="62" customFormat="1" ht="16.9" customHeight="1" spans="1:5">
      <c r="A11" s="71" t="s">
        <v>268</v>
      </c>
      <c r="B11" s="71" t="s">
        <v>269</v>
      </c>
      <c r="C11" s="74">
        <f>[2]一般预算拨款!$E$8+[2]一般预算拨款!$F$8</f>
        <v>30.335</v>
      </c>
      <c r="D11" s="74">
        <f>[2]一般预算拨款!$E$8+[2]一般预算拨款!$F$8</f>
        <v>30.335</v>
      </c>
      <c r="E11" s="74"/>
    </row>
    <row r="12" s="62" customFormat="1" ht="16.9" customHeight="1" spans="1:5">
      <c r="A12" s="71" t="s">
        <v>270</v>
      </c>
      <c r="B12" s="71" t="s">
        <v>271</v>
      </c>
      <c r="C12" s="73">
        <f>[2]一般预算拨款!$H$8</f>
        <v>31.0455</v>
      </c>
      <c r="D12" s="73">
        <f>[2]一般预算拨款!$H$8</f>
        <v>31.0455</v>
      </c>
      <c r="E12" s="74"/>
    </row>
    <row r="13" s="62" customFormat="1" ht="16.9" customHeight="1" spans="1:5">
      <c r="A13" s="71" t="s">
        <v>272</v>
      </c>
      <c r="B13" s="71" t="s">
        <v>273</v>
      </c>
      <c r="C13" s="73">
        <f>[2]一般预算拨款!$G$8</f>
        <v>45.961</v>
      </c>
      <c r="D13" s="73">
        <f>[2]一般预算拨款!$G$8</f>
        <v>45.961</v>
      </c>
      <c r="E13" s="74"/>
    </row>
    <row r="14" s="62" customFormat="1" ht="16.9" customHeight="1" spans="1:5">
      <c r="A14" s="71" t="s">
        <v>274</v>
      </c>
      <c r="B14" s="71" t="s">
        <v>275</v>
      </c>
      <c r="C14" s="74">
        <f>[2]一般预算拨款!$I$8</f>
        <v>22.1643</v>
      </c>
      <c r="D14" s="74">
        <f>[2]一般预算拨款!$I$8</f>
        <v>22.1643</v>
      </c>
      <c r="E14" s="74"/>
    </row>
    <row r="15" s="62" customFormat="1" ht="16.9" customHeight="1" spans="1:5">
      <c r="A15" s="70" t="s">
        <v>276</v>
      </c>
      <c r="B15" s="70" t="s">
        <v>241</v>
      </c>
      <c r="C15" s="69">
        <f>SUM(C16:C25)</f>
        <v>38.0525</v>
      </c>
      <c r="D15" s="69"/>
      <c r="E15" s="69">
        <f>SUM(E16:E25)</f>
        <v>38.0525</v>
      </c>
    </row>
    <row r="16" s="62" customFormat="1" ht="16.9" customHeight="1" spans="1:5">
      <c r="A16" s="71" t="s">
        <v>277</v>
      </c>
      <c r="B16" s="71" t="s">
        <v>278</v>
      </c>
      <c r="C16" s="74">
        <f>[2]一般预算拨款!$S$8</f>
        <v>1.2</v>
      </c>
      <c r="D16" s="74"/>
      <c r="E16" s="74">
        <f>[2]一般预算拨款!$S$8</f>
        <v>1.2</v>
      </c>
    </row>
    <row r="17" s="62" customFormat="1" ht="16.9" customHeight="1" spans="1:5">
      <c r="A17" s="71" t="s">
        <v>279</v>
      </c>
      <c r="B17" s="71" t="s">
        <v>280</v>
      </c>
      <c r="C17" s="74">
        <f>[2]一般预算拨款!$T$8</f>
        <v>1.25</v>
      </c>
      <c r="D17" s="74"/>
      <c r="E17" s="74">
        <f>[2]一般预算拨款!$T$8</f>
        <v>1.25</v>
      </c>
    </row>
    <row r="18" s="62" customFormat="1" ht="16.9" customHeight="1" spans="1:5">
      <c r="A18" s="71" t="s">
        <v>281</v>
      </c>
      <c r="B18" s="71" t="s">
        <v>282</v>
      </c>
      <c r="C18" s="74">
        <f>[2]一般预算拨款!$U$8</f>
        <v>1.25</v>
      </c>
      <c r="D18" s="74"/>
      <c r="E18" s="74">
        <f>[2]一般预算拨款!$U$8</f>
        <v>1.25</v>
      </c>
    </row>
    <row r="19" s="62" customFormat="1" ht="16.9" customHeight="1" spans="1:5">
      <c r="A19" s="71" t="s">
        <v>283</v>
      </c>
      <c r="B19" s="71" t="s">
        <v>284</v>
      </c>
      <c r="C19" s="74">
        <f>[2]一般预算拨款!$V$8</f>
        <v>0.65</v>
      </c>
      <c r="D19" s="74"/>
      <c r="E19" s="74">
        <f>[2]一般预算拨款!$V$8</f>
        <v>0.65</v>
      </c>
    </row>
    <row r="20" s="62" customFormat="1" ht="16.9" customHeight="1" spans="1:5">
      <c r="A20" s="71" t="s">
        <v>285</v>
      </c>
      <c r="B20" s="71" t="s">
        <v>286</v>
      </c>
      <c r="C20" s="74">
        <f>[2]一般预算拨款!$X$8</f>
        <v>1.2</v>
      </c>
      <c r="D20" s="74"/>
      <c r="E20" s="74">
        <f>[2]一般预算拨款!$X$8</f>
        <v>1.2</v>
      </c>
    </row>
    <row r="21" s="62" customFormat="1" ht="16.9" customHeight="1" spans="1:5">
      <c r="A21" s="71" t="s">
        <v>287</v>
      </c>
      <c r="B21" s="71" t="s">
        <v>288</v>
      </c>
      <c r="C21" s="74">
        <f>[2]一般预算拨款!$Z$8</f>
        <v>7.5</v>
      </c>
      <c r="D21" s="74"/>
      <c r="E21" s="74">
        <f>[2]一般预算拨款!$Z$8</f>
        <v>7.5</v>
      </c>
    </row>
    <row r="22" s="62" customFormat="1" ht="16.9" customHeight="1" spans="1:5">
      <c r="A22" s="71" t="s">
        <v>289</v>
      </c>
      <c r="B22" s="71" t="s">
        <v>290</v>
      </c>
      <c r="C22" s="74">
        <f>[2]一般预算拨款!$N$8</f>
        <v>2.4122</v>
      </c>
      <c r="D22" s="74"/>
      <c r="E22" s="74">
        <f>[2]一般预算拨款!$N$8</f>
        <v>2.4122</v>
      </c>
    </row>
    <row r="23" s="62" customFormat="1" ht="16.9" customHeight="1" spans="1:5">
      <c r="A23" s="71" t="s">
        <v>291</v>
      </c>
      <c r="B23" s="71" t="s">
        <v>292</v>
      </c>
      <c r="C23" s="74">
        <f>[2]一般预算拨款!$O$8</f>
        <v>3.6183</v>
      </c>
      <c r="D23" s="74"/>
      <c r="E23" s="74">
        <f>[2]一般预算拨款!$O$8</f>
        <v>3.6183</v>
      </c>
    </row>
    <row r="24" s="62" customFormat="1" ht="16.9" customHeight="1" spans="1:5">
      <c r="A24" s="71" t="s">
        <v>293</v>
      </c>
      <c r="B24" s="71" t="s">
        <v>294</v>
      </c>
      <c r="C24" s="74">
        <f>[2]一般预算拨款!$R$8</f>
        <v>0</v>
      </c>
      <c r="D24" s="74"/>
      <c r="E24" s="74">
        <f>[2]一般预算拨款!$R$8</f>
        <v>0</v>
      </c>
    </row>
    <row r="25" s="62" customFormat="1" ht="16.9" customHeight="1" spans="1:5">
      <c r="A25" s="71" t="s">
        <v>295</v>
      </c>
      <c r="B25" s="71" t="s">
        <v>296</v>
      </c>
      <c r="C25" s="74">
        <f>[2]一般预算拨款!$P$8</f>
        <v>18.972</v>
      </c>
      <c r="D25" s="74"/>
      <c r="E25" s="74">
        <f>[2]一般预算拨款!$P$8</f>
        <v>18.972</v>
      </c>
    </row>
    <row r="26" s="62" customFormat="1" ht="16.9" customHeight="1" spans="1:5">
      <c r="A26" s="70" t="s">
        <v>297</v>
      </c>
      <c r="B26" s="70" t="s">
        <v>209</v>
      </c>
      <c r="C26" s="69">
        <f>SUM(C27:C28)</f>
        <v>46.33</v>
      </c>
      <c r="D26" s="69">
        <f>SUM(D27:D28)</f>
        <v>0</v>
      </c>
      <c r="E26" s="69">
        <v>46.33</v>
      </c>
    </row>
    <row r="27" s="62" customFormat="1" ht="16.9" customHeight="1" spans="1:5">
      <c r="A27" s="71" t="s">
        <v>298</v>
      </c>
      <c r="B27" s="71" t="s">
        <v>299</v>
      </c>
      <c r="C27" s="74"/>
      <c r="D27" s="74"/>
      <c r="E27" s="74"/>
    </row>
    <row r="28" s="62" customFormat="1" ht="16.9" customHeight="1" spans="1:5">
      <c r="A28" s="71">
        <v>30399</v>
      </c>
      <c r="B28" s="71" t="s">
        <v>300</v>
      </c>
      <c r="C28" s="74">
        <v>46.33</v>
      </c>
      <c r="D28" s="74"/>
      <c r="E28" s="74">
        <v>46.33</v>
      </c>
    </row>
  </sheetData>
  <mergeCells count="5">
    <mergeCell ref="A2:E2"/>
    <mergeCell ref="A3:C3"/>
    <mergeCell ref="C4:E4"/>
    <mergeCell ref="A4:A5"/>
    <mergeCell ref="B4:B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topLeftCell="AP1" workbookViewId="0">
      <selection activeCell="BK18" sqref="BK18"/>
    </sheetView>
  </sheetViews>
  <sheetFormatPr defaultColWidth="9" defaultRowHeight="13.5"/>
  <cols>
    <col min="1" max="1" width="19.5" style="62" customWidth="1"/>
    <col min="2" max="2" width="41.5" style="62" customWidth="1"/>
    <col min="3" max="52" width="9.625" style="62" customWidth="1"/>
    <col min="53" max="61" width="10.25" style="62" customWidth="1"/>
    <col min="62" max="16384" width="9" style="62"/>
  </cols>
  <sheetData>
    <row r="1" spans="61:61">
      <c r="BI1" s="62" t="s">
        <v>301</v>
      </c>
    </row>
    <row r="2" s="62" customFormat="1" ht="55.9" customHeight="1" spans="1:61">
      <c r="A2" s="63" t="s">
        <v>14</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row>
    <row r="3" s="62" customFormat="1" ht="22.7" customHeight="1" spans="1:61">
      <c r="A3" s="64" t="s">
        <v>261</v>
      </c>
      <c r="D3" s="65"/>
      <c r="E3" s="65"/>
      <c r="F3" s="65"/>
      <c r="G3" s="65"/>
      <c r="H3" s="65"/>
      <c r="I3" s="65"/>
      <c r="J3" s="65"/>
      <c r="K3" s="65"/>
      <c r="L3" s="65"/>
      <c r="M3" s="65"/>
      <c r="Q3" s="65"/>
      <c r="R3" s="65"/>
      <c r="S3" s="65"/>
      <c r="T3" s="65"/>
      <c r="U3" s="65"/>
      <c r="V3" s="65"/>
      <c r="W3" s="65"/>
      <c r="X3" s="65"/>
      <c r="AG3" s="65"/>
      <c r="AH3" s="65"/>
      <c r="AR3" s="65"/>
      <c r="AS3" s="65"/>
      <c r="AT3" s="65"/>
      <c r="AU3" s="65"/>
      <c r="AW3" s="65"/>
      <c r="AX3" s="65"/>
      <c r="AY3" s="65"/>
      <c r="AZ3" s="65"/>
      <c r="BI3" s="75" t="s">
        <v>31</v>
      </c>
    </row>
    <row r="4" s="62" customFormat="1" ht="24.2" customHeight="1" spans="1:61">
      <c r="A4" s="66" t="s">
        <v>156</v>
      </c>
      <c r="B4" s="66" t="s">
        <v>157</v>
      </c>
      <c r="C4" s="66" t="s">
        <v>302</v>
      </c>
      <c r="D4" s="66" t="s">
        <v>303</v>
      </c>
      <c r="E4" s="66"/>
      <c r="F4" s="66"/>
      <c r="G4" s="66"/>
      <c r="H4" s="66"/>
      <c r="I4" s="66"/>
      <c r="J4" s="66"/>
      <c r="K4" s="66"/>
      <c r="L4" s="66"/>
      <c r="M4" s="66"/>
      <c r="N4" s="66"/>
      <c r="O4" s="66"/>
      <c r="P4" s="66"/>
      <c r="Q4" s="66"/>
      <c r="R4" s="66"/>
      <c r="S4" s="66"/>
      <c r="T4" s="66" t="s">
        <v>218</v>
      </c>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t="s">
        <v>304</v>
      </c>
      <c r="AX4" s="66"/>
      <c r="AY4" s="66"/>
      <c r="AZ4" s="66"/>
      <c r="BA4" s="66"/>
      <c r="BB4" s="66"/>
      <c r="BC4" s="66"/>
      <c r="BD4" s="66"/>
      <c r="BE4" s="66"/>
      <c r="BF4" s="66"/>
      <c r="BG4" s="66"/>
      <c r="BH4" s="66"/>
      <c r="BI4" s="66"/>
    </row>
    <row r="5" s="62" customFormat="1" ht="24.2" customHeight="1" spans="1:61">
      <c r="A5" s="66"/>
      <c r="B5" s="66"/>
      <c r="C5" s="66"/>
      <c r="D5" s="66" t="s">
        <v>305</v>
      </c>
      <c r="E5" s="66" t="s">
        <v>306</v>
      </c>
      <c r="F5" s="66"/>
      <c r="G5" s="66"/>
      <c r="H5" s="66"/>
      <c r="I5" s="66"/>
      <c r="J5" s="66"/>
      <c r="K5" s="66" t="s">
        <v>307</v>
      </c>
      <c r="L5" s="66"/>
      <c r="M5" s="66"/>
      <c r="N5" s="66"/>
      <c r="O5" s="66"/>
      <c r="P5" s="66"/>
      <c r="Q5" s="66"/>
      <c r="R5" s="66" t="s">
        <v>308</v>
      </c>
      <c r="S5" s="66" t="s">
        <v>309</v>
      </c>
      <c r="T5" s="66" t="s">
        <v>310</v>
      </c>
      <c r="U5" s="66" t="s">
        <v>311</v>
      </c>
      <c r="V5" s="66"/>
      <c r="W5" s="66"/>
      <c r="X5" s="66"/>
      <c r="Y5" s="66"/>
      <c r="Z5" s="66"/>
      <c r="AA5" s="66"/>
      <c r="AB5" s="66"/>
      <c r="AC5" s="66"/>
      <c r="AD5" s="66"/>
      <c r="AE5" s="66"/>
      <c r="AF5" s="66"/>
      <c r="AG5" s="66"/>
      <c r="AH5" s="66"/>
      <c r="AI5" s="66"/>
      <c r="AJ5" s="66"/>
      <c r="AK5" s="66"/>
      <c r="AL5" s="66"/>
      <c r="AM5" s="66"/>
      <c r="AN5" s="66"/>
      <c r="AO5" s="66"/>
      <c r="AP5" s="66"/>
      <c r="AQ5" s="66"/>
      <c r="AR5" s="66" t="s">
        <v>312</v>
      </c>
      <c r="AS5" s="66" t="s">
        <v>313</v>
      </c>
      <c r="AT5" s="66" t="s">
        <v>314</v>
      </c>
      <c r="AU5" s="66" t="s">
        <v>315</v>
      </c>
      <c r="AV5" s="66" t="s">
        <v>316</v>
      </c>
      <c r="AW5" s="66" t="s">
        <v>317</v>
      </c>
      <c r="AX5" s="66" t="s">
        <v>318</v>
      </c>
      <c r="AY5" s="66" t="s">
        <v>319</v>
      </c>
      <c r="AZ5" s="66" t="s">
        <v>320</v>
      </c>
      <c r="BA5" s="66" t="s">
        <v>321</v>
      </c>
      <c r="BB5" s="66" t="s">
        <v>322</v>
      </c>
      <c r="BC5" s="66" t="s">
        <v>323</v>
      </c>
      <c r="BD5" s="66" t="s">
        <v>324</v>
      </c>
      <c r="BE5" s="66" t="s">
        <v>325</v>
      </c>
      <c r="BF5" s="66" t="s">
        <v>326</v>
      </c>
      <c r="BG5" s="66" t="s">
        <v>327</v>
      </c>
      <c r="BH5" s="66" t="s">
        <v>328</v>
      </c>
      <c r="BI5" s="66" t="s">
        <v>329</v>
      </c>
    </row>
    <row r="6" s="62" customFormat="1" ht="26.45" customHeight="1" spans="1:61">
      <c r="A6" s="66"/>
      <c r="B6" s="66"/>
      <c r="C6" s="66"/>
      <c r="D6" s="66"/>
      <c r="E6" s="66" t="s">
        <v>330</v>
      </c>
      <c r="F6" s="66" t="s">
        <v>331</v>
      </c>
      <c r="G6" s="66" t="s">
        <v>332</v>
      </c>
      <c r="H6" s="66" t="s">
        <v>333</v>
      </c>
      <c r="I6" s="66" t="s">
        <v>334</v>
      </c>
      <c r="J6" s="66" t="s">
        <v>335</v>
      </c>
      <c r="K6" s="66" t="s">
        <v>137</v>
      </c>
      <c r="L6" s="66" t="s">
        <v>336</v>
      </c>
      <c r="M6" s="66" t="s">
        <v>337</v>
      </c>
      <c r="N6" s="66" t="s">
        <v>338</v>
      </c>
      <c r="O6" s="66" t="s">
        <v>339</v>
      </c>
      <c r="P6" s="66" t="s">
        <v>340</v>
      </c>
      <c r="Q6" s="66" t="s">
        <v>341</v>
      </c>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row>
    <row r="7" s="62" customFormat="1" ht="26.45" customHeight="1" spans="1:61">
      <c r="A7" s="66"/>
      <c r="B7" s="66"/>
      <c r="C7" s="66"/>
      <c r="D7" s="66"/>
      <c r="E7" s="66"/>
      <c r="F7" s="66"/>
      <c r="G7" s="66"/>
      <c r="H7" s="66"/>
      <c r="I7" s="66"/>
      <c r="J7" s="66"/>
      <c r="K7" s="66"/>
      <c r="L7" s="66"/>
      <c r="M7" s="66"/>
      <c r="N7" s="66"/>
      <c r="O7" s="66"/>
      <c r="P7" s="66"/>
      <c r="Q7" s="66"/>
      <c r="R7" s="66"/>
      <c r="S7" s="66"/>
      <c r="T7" s="66"/>
      <c r="U7" s="66" t="s">
        <v>137</v>
      </c>
      <c r="V7" s="66" t="s">
        <v>342</v>
      </c>
      <c r="W7" s="66" t="s">
        <v>343</v>
      </c>
      <c r="X7" s="66" t="s">
        <v>344</v>
      </c>
      <c r="Y7" s="66" t="s">
        <v>345</v>
      </c>
      <c r="Z7" s="66" t="s">
        <v>346</v>
      </c>
      <c r="AA7" s="66" t="s">
        <v>347</v>
      </c>
      <c r="AB7" s="66" t="s">
        <v>348</v>
      </c>
      <c r="AC7" s="66" t="s">
        <v>349</v>
      </c>
      <c r="AD7" s="66" t="s">
        <v>350</v>
      </c>
      <c r="AE7" s="66" t="s">
        <v>351</v>
      </c>
      <c r="AF7" s="66" t="s">
        <v>352</v>
      </c>
      <c r="AG7" s="66" t="s">
        <v>353</v>
      </c>
      <c r="AH7" s="66" t="s">
        <v>354</v>
      </c>
      <c r="AI7" s="66" t="s">
        <v>355</v>
      </c>
      <c r="AJ7" s="66" t="s">
        <v>356</v>
      </c>
      <c r="AK7" s="66" t="s">
        <v>357</v>
      </c>
      <c r="AL7" s="66" t="s">
        <v>358</v>
      </c>
      <c r="AM7" s="66" t="s">
        <v>359</v>
      </c>
      <c r="AN7" s="66" t="s">
        <v>360</v>
      </c>
      <c r="AO7" s="66" t="s">
        <v>361</v>
      </c>
      <c r="AP7" s="66" t="s">
        <v>362</v>
      </c>
      <c r="AQ7" s="66" t="s">
        <v>363</v>
      </c>
      <c r="AR7" s="66"/>
      <c r="AS7" s="66"/>
      <c r="AT7" s="66"/>
      <c r="AU7" s="66"/>
      <c r="AV7" s="66"/>
      <c r="AW7" s="66"/>
      <c r="AX7" s="66"/>
      <c r="AY7" s="66"/>
      <c r="AZ7" s="66"/>
      <c r="BA7" s="66"/>
      <c r="BB7" s="66"/>
      <c r="BC7" s="66"/>
      <c r="BD7" s="66"/>
      <c r="BE7" s="66"/>
      <c r="BF7" s="66"/>
      <c r="BG7" s="66"/>
      <c r="BH7" s="66"/>
      <c r="BI7" s="66"/>
    </row>
    <row r="8" s="62" customFormat="1" ht="16.9" customHeight="1" spans="1:61">
      <c r="A8" s="67" t="s">
        <v>262</v>
      </c>
      <c r="B8" s="67" t="s">
        <v>262</v>
      </c>
      <c r="D8" s="67">
        <v>1</v>
      </c>
      <c r="E8" s="67">
        <v>2</v>
      </c>
      <c r="F8" s="67">
        <v>3</v>
      </c>
      <c r="G8" s="67">
        <v>4</v>
      </c>
      <c r="H8" s="67">
        <v>5</v>
      </c>
      <c r="I8" s="67">
        <v>6</v>
      </c>
      <c r="J8" s="67">
        <v>7</v>
      </c>
      <c r="K8" s="67">
        <v>8</v>
      </c>
      <c r="L8" s="67">
        <v>9</v>
      </c>
      <c r="M8" s="67">
        <v>10</v>
      </c>
      <c r="N8" s="67">
        <v>11</v>
      </c>
      <c r="O8" s="67">
        <v>12</v>
      </c>
      <c r="P8" s="67">
        <v>13</v>
      </c>
      <c r="Q8" s="67">
        <v>14</v>
      </c>
      <c r="R8" s="67">
        <v>15</v>
      </c>
      <c r="S8" s="67">
        <v>16</v>
      </c>
      <c r="T8" s="67">
        <v>17</v>
      </c>
      <c r="U8" s="67">
        <v>18</v>
      </c>
      <c r="V8" s="67">
        <v>19</v>
      </c>
      <c r="W8" s="67">
        <v>20</v>
      </c>
      <c r="X8" s="67">
        <v>21</v>
      </c>
      <c r="Y8" s="67">
        <v>22</v>
      </c>
      <c r="Z8" s="67">
        <v>23</v>
      </c>
      <c r="AA8" s="67">
        <v>24</v>
      </c>
      <c r="AB8" s="67">
        <v>25</v>
      </c>
      <c r="AC8" s="67">
        <v>26</v>
      </c>
      <c r="AD8" s="67">
        <v>27</v>
      </c>
      <c r="AE8" s="67">
        <v>28</v>
      </c>
      <c r="AF8" s="67">
        <v>29</v>
      </c>
      <c r="AG8" s="67">
        <v>30</v>
      </c>
      <c r="AH8" s="67">
        <v>31</v>
      </c>
      <c r="AI8" s="67">
        <v>32</v>
      </c>
      <c r="AJ8" s="67">
        <v>33</v>
      </c>
      <c r="AK8" s="67">
        <v>34</v>
      </c>
      <c r="AL8" s="67">
        <v>35</v>
      </c>
      <c r="AM8" s="67">
        <v>36</v>
      </c>
      <c r="AN8" s="67">
        <v>37</v>
      </c>
      <c r="AO8" s="67">
        <v>38</v>
      </c>
      <c r="AP8" s="67">
        <v>39</v>
      </c>
      <c r="AQ8" s="67">
        <v>40</v>
      </c>
      <c r="AR8" s="67">
        <v>41</v>
      </c>
      <c r="AS8" s="67">
        <v>42</v>
      </c>
      <c r="AT8" s="67">
        <v>43</v>
      </c>
      <c r="AU8" s="67">
        <v>44</v>
      </c>
      <c r="AV8" s="67">
        <v>45</v>
      </c>
      <c r="AW8" s="67">
        <v>46</v>
      </c>
      <c r="AX8" s="67">
        <v>47</v>
      </c>
      <c r="AY8" s="67">
        <v>48</v>
      </c>
      <c r="AZ8" s="67">
        <v>49</v>
      </c>
      <c r="BA8" s="67">
        <v>50</v>
      </c>
      <c r="BB8" s="67">
        <v>51</v>
      </c>
      <c r="BC8" s="67">
        <v>52</v>
      </c>
      <c r="BD8" s="67">
        <v>53</v>
      </c>
      <c r="BE8" s="67">
        <v>54</v>
      </c>
      <c r="BF8" s="67">
        <v>55</v>
      </c>
      <c r="BG8" s="67">
        <v>56</v>
      </c>
      <c r="BH8" s="67">
        <v>57</v>
      </c>
      <c r="BI8" s="67">
        <v>58</v>
      </c>
    </row>
    <row r="9" s="62" customFormat="1" ht="16.9" customHeight="1" spans="1:61">
      <c r="A9" s="66" t="s">
        <v>364</v>
      </c>
      <c r="B9" s="68"/>
      <c r="C9" s="69">
        <f t="shared" ref="C9:G9" si="0">SUM(C10,C15)</f>
        <v>3477.6891</v>
      </c>
      <c r="D9" s="69">
        <f t="shared" si="0"/>
        <v>3393.3066</v>
      </c>
      <c r="E9" s="69">
        <f t="shared" si="0"/>
        <v>3294.1358</v>
      </c>
      <c r="F9" s="69">
        <f t="shared" si="0"/>
        <v>3196.434</v>
      </c>
      <c r="G9" s="69">
        <f t="shared" si="0"/>
        <v>67.3668</v>
      </c>
      <c r="H9" s="69"/>
      <c r="I9" s="69">
        <f t="shared" ref="I9:L9" si="1">SUM(I10,I15)</f>
        <v>30.335</v>
      </c>
      <c r="J9" s="69"/>
      <c r="K9" s="69">
        <f t="shared" si="1"/>
        <v>77.0065</v>
      </c>
      <c r="L9" s="69">
        <f t="shared" si="1"/>
        <v>31.0455</v>
      </c>
      <c r="M9" s="69"/>
      <c r="N9" s="69">
        <f>SUM(N10,N15)</f>
        <v>45.961</v>
      </c>
      <c r="O9" s="69"/>
      <c r="P9" s="69"/>
      <c r="Q9" s="69"/>
      <c r="R9" s="69">
        <f t="shared" ref="R9:W9" si="2">SUM(R10,R15)</f>
        <v>22.1643</v>
      </c>
      <c r="S9" s="69"/>
      <c r="T9" s="69">
        <f t="shared" si="2"/>
        <v>38.0525</v>
      </c>
      <c r="U9" s="69">
        <f t="shared" si="2"/>
        <v>13.05</v>
      </c>
      <c r="V9" s="69">
        <f t="shared" si="2"/>
        <v>1.2</v>
      </c>
      <c r="W9" s="69">
        <f t="shared" si="2"/>
        <v>1.25</v>
      </c>
      <c r="X9" s="69"/>
      <c r="Y9" s="69"/>
      <c r="Z9" s="69">
        <f>SUM(Z10,Z15)</f>
        <v>1.25</v>
      </c>
      <c r="AA9" s="69">
        <f>SUM(AA10,AA15)</f>
        <v>0.65</v>
      </c>
      <c r="AB9" s="69"/>
      <c r="AC9" s="69"/>
      <c r="AD9" s="69"/>
      <c r="AE9" s="69"/>
      <c r="AF9" s="69"/>
      <c r="AG9" s="69"/>
      <c r="AH9" s="69"/>
      <c r="AI9" s="69">
        <f>SUM(AI10,AI15)</f>
        <v>1.2</v>
      </c>
      <c r="AJ9" s="69"/>
      <c r="AK9" s="69">
        <f>SUM(AK10,AK15)</f>
        <v>7.5</v>
      </c>
      <c r="AL9" s="69"/>
      <c r="AM9" s="69"/>
      <c r="AN9" s="69"/>
      <c r="AO9" s="69"/>
      <c r="AP9" s="69"/>
      <c r="AQ9" s="69"/>
      <c r="AR9" s="69">
        <f t="shared" ref="AR9:AU9" si="3">SUM(AR10,AR15)</f>
        <v>2.4122</v>
      </c>
      <c r="AS9" s="69">
        <f t="shared" si="3"/>
        <v>3.6183</v>
      </c>
      <c r="AT9" s="69">
        <f t="shared" si="3"/>
        <v>0</v>
      </c>
      <c r="AU9" s="69">
        <f t="shared" si="3"/>
        <v>18.972</v>
      </c>
      <c r="AV9" s="69"/>
      <c r="AW9" s="69">
        <f t="shared" ref="AW9:BA9" si="4">SUM(AW10,AW15)</f>
        <v>46.33</v>
      </c>
      <c r="AX9" s="69">
        <f t="shared" si="4"/>
        <v>0</v>
      </c>
      <c r="AY9" s="69"/>
      <c r="AZ9" s="69"/>
      <c r="BA9" s="69">
        <f t="shared" si="4"/>
        <v>0</v>
      </c>
      <c r="BB9" s="69"/>
      <c r="BC9" s="69"/>
      <c r="BD9" s="69"/>
      <c r="BE9" s="69"/>
      <c r="BF9" s="69"/>
      <c r="BG9" s="69"/>
      <c r="BH9" s="69"/>
      <c r="BI9" s="69"/>
    </row>
    <row r="10" s="62" customFormat="1" ht="16.9" customHeight="1" spans="1:61">
      <c r="A10" s="70" t="s">
        <v>170</v>
      </c>
      <c r="B10" s="70" t="s">
        <v>245</v>
      </c>
      <c r="C10" s="69">
        <f t="shared" ref="C10:G10" si="5">SUM(C11,C13)</f>
        <v>3446.6436</v>
      </c>
      <c r="D10" s="69">
        <f t="shared" si="5"/>
        <v>3362.2611</v>
      </c>
      <c r="E10" s="69">
        <f t="shared" si="5"/>
        <v>3294.1358</v>
      </c>
      <c r="F10" s="69">
        <f t="shared" si="5"/>
        <v>3196.434</v>
      </c>
      <c r="G10" s="69">
        <f t="shared" si="5"/>
        <v>67.3668</v>
      </c>
      <c r="H10" s="69"/>
      <c r="I10" s="69">
        <f t="shared" ref="I10:N10" si="6">SUM(I11,I13)</f>
        <v>30.335</v>
      </c>
      <c r="J10" s="69"/>
      <c r="K10" s="69">
        <f t="shared" si="6"/>
        <v>45.961</v>
      </c>
      <c r="L10" s="69"/>
      <c r="M10" s="69"/>
      <c r="N10" s="69">
        <f t="shared" si="6"/>
        <v>45.961</v>
      </c>
      <c r="O10" s="69"/>
      <c r="P10" s="69"/>
      <c r="Q10" s="69"/>
      <c r="R10" s="69">
        <f t="shared" ref="R10:W10" si="7">SUM(R11,R13)</f>
        <v>22.1643</v>
      </c>
      <c r="S10" s="69"/>
      <c r="T10" s="69">
        <f t="shared" si="7"/>
        <v>38.0525</v>
      </c>
      <c r="U10" s="69">
        <f t="shared" si="7"/>
        <v>13.05</v>
      </c>
      <c r="V10" s="69">
        <f t="shared" si="7"/>
        <v>1.2</v>
      </c>
      <c r="W10" s="69">
        <f t="shared" si="7"/>
        <v>1.25</v>
      </c>
      <c r="X10" s="69"/>
      <c r="Y10" s="69"/>
      <c r="Z10" s="69">
        <f>SUM(Z11,Z13)</f>
        <v>1.25</v>
      </c>
      <c r="AA10" s="69">
        <f>SUM(AA11,AA13)</f>
        <v>0.65</v>
      </c>
      <c r="AB10" s="69"/>
      <c r="AC10" s="69"/>
      <c r="AD10" s="69"/>
      <c r="AE10" s="69"/>
      <c r="AF10" s="69"/>
      <c r="AG10" s="69"/>
      <c r="AH10" s="69"/>
      <c r="AI10" s="69">
        <f>SUM(AI11,AI13)</f>
        <v>1.2</v>
      </c>
      <c r="AJ10" s="69"/>
      <c r="AK10" s="69">
        <f>SUM(AK11,AK13)</f>
        <v>7.5</v>
      </c>
      <c r="AL10" s="69"/>
      <c r="AM10" s="69"/>
      <c r="AN10" s="69"/>
      <c r="AO10" s="69"/>
      <c r="AP10" s="69"/>
      <c r="AQ10" s="69"/>
      <c r="AR10" s="69">
        <f t="shared" ref="AR10:AU10" si="8">SUM(AR11,AR13)</f>
        <v>2.4122</v>
      </c>
      <c r="AS10" s="69">
        <f t="shared" si="8"/>
        <v>3.6183</v>
      </c>
      <c r="AT10" s="69">
        <f t="shared" si="8"/>
        <v>0</v>
      </c>
      <c r="AU10" s="69">
        <f t="shared" si="8"/>
        <v>18.972</v>
      </c>
      <c r="AV10" s="69"/>
      <c r="AW10" s="69">
        <f t="shared" ref="AW10:BA10" si="9">SUM(AW11,AW13)</f>
        <v>46.33</v>
      </c>
      <c r="AX10" s="69">
        <f t="shared" si="9"/>
        <v>0</v>
      </c>
      <c r="AY10" s="69"/>
      <c r="AZ10" s="69"/>
      <c r="BA10" s="69">
        <f t="shared" si="9"/>
        <v>0</v>
      </c>
      <c r="BB10" s="69"/>
      <c r="BC10" s="69"/>
      <c r="BD10" s="69"/>
      <c r="BE10" s="69"/>
      <c r="BF10" s="69"/>
      <c r="BG10" s="69"/>
      <c r="BH10" s="69"/>
      <c r="BI10" s="69"/>
    </row>
    <row r="11" s="62" customFormat="1" ht="16.9" customHeight="1" spans="1:61">
      <c r="A11" s="71" t="s">
        <v>365</v>
      </c>
      <c r="B11" s="71" t="s">
        <v>366</v>
      </c>
      <c r="C11" s="69">
        <f t="shared" ref="C11:G11" si="10">C12</f>
        <v>3400.6826</v>
      </c>
      <c r="D11" s="69">
        <f t="shared" si="10"/>
        <v>3316.3001</v>
      </c>
      <c r="E11" s="69">
        <f t="shared" si="10"/>
        <v>3294.1358</v>
      </c>
      <c r="F11" s="69">
        <f t="shared" si="10"/>
        <v>3196.434</v>
      </c>
      <c r="G11" s="69">
        <f t="shared" si="10"/>
        <v>67.3668</v>
      </c>
      <c r="H11" s="69"/>
      <c r="I11" s="69">
        <f>I12</f>
        <v>30.335</v>
      </c>
      <c r="J11" s="69"/>
      <c r="K11" s="69">
        <f>K12</f>
        <v>0</v>
      </c>
      <c r="L11" s="69"/>
      <c r="M11" s="69"/>
      <c r="N11" s="69">
        <f>N12</f>
        <v>0</v>
      </c>
      <c r="O11" s="69"/>
      <c r="P11" s="69"/>
      <c r="Q11" s="69"/>
      <c r="R11" s="69">
        <f t="shared" ref="R11:W11" si="11">R12</f>
        <v>22.1643</v>
      </c>
      <c r="S11" s="69"/>
      <c r="T11" s="69">
        <f t="shared" si="11"/>
        <v>38.0525</v>
      </c>
      <c r="U11" s="69">
        <f t="shared" si="11"/>
        <v>13.05</v>
      </c>
      <c r="V11" s="69">
        <f t="shared" si="11"/>
        <v>1.2</v>
      </c>
      <c r="W11" s="69">
        <f t="shared" si="11"/>
        <v>1.25</v>
      </c>
      <c r="X11" s="69"/>
      <c r="Y11" s="69"/>
      <c r="Z11" s="69">
        <f>Z12</f>
        <v>1.25</v>
      </c>
      <c r="AA11" s="69">
        <f>AA12</f>
        <v>0.65</v>
      </c>
      <c r="AB11" s="69"/>
      <c r="AC11" s="69"/>
      <c r="AD11" s="69"/>
      <c r="AE11" s="69"/>
      <c r="AF11" s="69"/>
      <c r="AG11" s="69"/>
      <c r="AH11" s="69"/>
      <c r="AI11" s="69">
        <f>AI12</f>
        <v>1.2</v>
      </c>
      <c r="AJ11" s="69"/>
      <c r="AK11" s="69">
        <f>AK12</f>
        <v>7.5</v>
      </c>
      <c r="AL11" s="69"/>
      <c r="AM11" s="69"/>
      <c r="AN11" s="69"/>
      <c r="AO11" s="69"/>
      <c r="AP11" s="69"/>
      <c r="AQ11" s="69"/>
      <c r="AR11" s="69">
        <f t="shared" ref="AR11:AU11" si="12">AR12</f>
        <v>2.4122</v>
      </c>
      <c r="AS11" s="69">
        <f t="shared" si="12"/>
        <v>3.6183</v>
      </c>
      <c r="AT11" s="69">
        <f t="shared" si="12"/>
        <v>0</v>
      </c>
      <c r="AU11" s="69">
        <f t="shared" si="12"/>
        <v>18.972</v>
      </c>
      <c r="AV11" s="69"/>
      <c r="AW11" s="69">
        <f t="shared" ref="AW11:BA11" si="13">AW12</f>
        <v>46.33</v>
      </c>
      <c r="AX11" s="69">
        <f t="shared" si="13"/>
        <v>0</v>
      </c>
      <c r="AY11" s="69"/>
      <c r="AZ11" s="69"/>
      <c r="BA11" s="69">
        <f t="shared" si="13"/>
        <v>0</v>
      </c>
      <c r="BB11" s="69"/>
      <c r="BC11" s="69"/>
      <c r="BD11" s="69"/>
      <c r="BE11" s="69"/>
      <c r="BF11" s="69"/>
      <c r="BG11" s="69"/>
      <c r="BH11" s="69"/>
      <c r="BI11" s="69"/>
    </row>
    <row r="12" s="62" customFormat="1" ht="16.9" customHeight="1" spans="1:61">
      <c r="A12" s="71" t="s">
        <v>172</v>
      </c>
      <c r="B12" s="71" t="s">
        <v>173</v>
      </c>
      <c r="C12" s="72">
        <f t="shared" ref="C12:C17" si="14">SUM(D12,T12,AW12)</f>
        <v>3400.6826</v>
      </c>
      <c r="D12" s="72">
        <f t="shared" ref="D12:D17" si="15">SUM(E12,K12,R12,S12)</f>
        <v>3316.3001</v>
      </c>
      <c r="E12" s="72">
        <f t="shared" ref="E12:E17" si="16">SUM(F12:J12)</f>
        <v>3294.1358</v>
      </c>
      <c r="F12" s="73">
        <f>'8一般公共预算基本支出表（纵向）'!D9</f>
        <v>3196.434</v>
      </c>
      <c r="G12" s="72">
        <f>'8一般公共预算基本支出表（纵向）'!D10</f>
        <v>67.3668</v>
      </c>
      <c r="H12" s="72"/>
      <c r="I12" s="72">
        <f>'8一般公共预算基本支出表（纵向）'!D11</f>
        <v>30.335</v>
      </c>
      <c r="J12" s="72"/>
      <c r="K12" s="72">
        <f t="shared" ref="K12:K17" si="17">SUM(L12:Q12)</f>
        <v>0</v>
      </c>
      <c r="L12" s="72"/>
      <c r="M12" s="72"/>
      <c r="N12" s="72"/>
      <c r="O12" s="72"/>
      <c r="P12" s="72"/>
      <c r="Q12" s="72"/>
      <c r="R12" s="72">
        <f>'8一般公共预算基本支出表（纵向）'!D14</f>
        <v>22.1643</v>
      </c>
      <c r="S12" s="72"/>
      <c r="T12" s="72">
        <f t="shared" ref="T12:T17" si="18">SUM(U12,AR12:AV12)</f>
        <v>38.0525</v>
      </c>
      <c r="U12" s="72">
        <f t="shared" ref="U12:U17" si="19">SUM(V12:AQ12)</f>
        <v>13.05</v>
      </c>
      <c r="V12" s="74">
        <f>'8一般公共预算基本支出表（纵向）'!E16</f>
        <v>1.2</v>
      </c>
      <c r="W12" s="72">
        <f>'8一般公共预算基本支出表（纵向）'!E17</f>
        <v>1.25</v>
      </c>
      <c r="X12" s="72"/>
      <c r="Y12" s="72"/>
      <c r="Z12" s="72">
        <f>'8一般公共预算基本支出表（纵向）'!E18</f>
        <v>1.25</v>
      </c>
      <c r="AA12" s="72">
        <f>'8一般公共预算基本支出表（纵向）'!E19</f>
        <v>0.65</v>
      </c>
      <c r="AB12" s="72"/>
      <c r="AC12" s="72"/>
      <c r="AD12" s="72"/>
      <c r="AE12" s="72"/>
      <c r="AF12" s="72"/>
      <c r="AG12" s="72"/>
      <c r="AH12" s="72"/>
      <c r="AI12" s="74">
        <f>'8一般公共预算基本支出表（纵向）'!C20</f>
        <v>1.2</v>
      </c>
      <c r="AJ12" s="72"/>
      <c r="AK12" s="74">
        <f>'8一般公共预算基本支出表（纵向）'!E21</f>
        <v>7.5</v>
      </c>
      <c r="AL12" s="72"/>
      <c r="AM12" s="72"/>
      <c r="AN12" s="72"/>
      <c r="AO12" s="72"/>
      <c r="AP12" s="72"/>
      <c r="AQ12" s="72"/>
      <c r="AR12" s="72">
        <f>'8一般公共预算基本支出表（纵向）'!E22</f>
        <v>2.4122</v>
      </c>
      <c r="AS12" s="72">
        <f>'8一般公共预算基本支出表（纵向）'!E23</f>
        <v>3.6183</v>
      </c>
      <c r="AT12" s="72">
        <f>'8一般公共预算基本支出表（纵向）'!E24</f>
        <v>0</v>
      </c>
      <c r="AU12" s="72">
        <f>'8一般公共预算基本支出表（纵向）'!E25</f>
        <v>18.972</v>
      </c>
      <c r="AV12" s="72"/>
      <c r="AW12" s="72">
        <f t="shared" ref="AW12:AW17" si="20">SUM(AX12:BI12)</f>
        <v>46.33</v>
      </c>
      <c r="AX12" s="74"/>
      <c r="AY12" s="72"/>
      <c r="AZ12" s="72"/>
      <c r="BA12" s="74"/>
      <c r="BB12" s="72"/>
      <c r="BC12" s="72"/>
      <c r="BD12" s="72"/>
      <c r="BE12" s="72"/>
      <c r="BF12" s="72"/>
      <c r="BG12" s="72"/>
      <c r="BH12" s="72"/>
      <c r="BI12" s="72">
        <v>46.33</v>
      </c>
    </row>
    <row r="13" s="62" customFormat="1" ht="16.9" customHeight="1" spans="1:61">
      <c r="A13" s="71" t="s">
        <v>367</v>
      </c>
      <c r="B13" s="71" t="s">
        <v>257</v>
      </c>
      <c r="C13" s="74">
        <f t="shared" ref="C13:BI13" si="21">C14</f>
        <v>45.961</v>
      </c>
      <c r="D13" s="74">
        <f t="shared" si="21"/>
        <v>45.961</v>
      </c>
      <c r="E13" s="74">
        <f t="shared" si="21"/>
        <v>0</v>
      </c>
      <c r="F13" s="74">
        <f t="shared" si="21"/>
        <v>0</v>
      </c>
      <c r="G13" s="74">
        <f t="shared" si="21"/>
        <v>0</v>
      </c>
      <c r="H13" s="74">
        <f t="shared" si="21"/>
        <v>0</v>
      </c>
      <c r="I13" s="74">
        <f t="shared" si="21"/>
        <v>0</v>
      </c>
      <c r="J13" s="74">
        <f t="shared" si="21"/>
        <v>0</v>
      </c>
      <c r="K13" s="74">
        <f t="shared" si="21"/>
        <v>45.961</v>
      </c>
      <c r="L13" s="74">
        <f t="shared" si="21"/>
        <v>0</v>
      </c>
      <c r="M13" s="74">
        <f t="shared" si="21"/>
        <v>0</v>
      </c>
      <c r="N13" s="74">
        <f t="shared" si="21"/>
        <v>45.961</v>
      </c>
      <c r="O13" s="74">
        <f t="shared" si="21"/>
        <v>0</v>
      </c>
      <c r="P13" s="74">
        <f t="shared" si="21"/>
        <v>0</v>
      </c>
      <c r="Q13" s="74">
        <f t="shared" si="21"/>
        <v>0</v>
      </c>
      <c r="R13" s="74">
        <f t="shared" si="21"/>
        <v>0</v>
      </c>
      <c r="S13" s="74">
        <f t="shared" si="21"/>
        <v>0</v>
      </c>
      <c r="T13" s="74">
        <f t="shared" si="21"/>
        <v>0</v>
      </c>
      <c r="U13" s="74">
        <f t="shared" si="21"/>
        <v>0</v>
      </c>
      <c r="V13" s="74">
        <f t="shared" si="21"/>
        <v>0</v>
      </c>
      <c r="W13" s="74">
        <f t="shared" si="21"/>
        <v>0</v>
      </c>
      <c r="X13" s="74">
        <f t="shared" si="21"/>
        <v>0</v>
      </c>
      <c r="Y13" s="74">
        <f t="shared" si="21"/>
        <v>0</v>
      </c>
      <c r="Z13" s="74">
        <f t="shared" si="21"/>
        <v>0</v>
      </c>
      <c r="AA13" s="74">
        <f t="shared" si="21"/>
        <v>0</v>
      </c>
      <c r="AB13" s="74">
        <f t="shared" si="21"/>
        <v>0</v>
      </c>
      <c r="AC13" s="74">
        <f t="shared" si="21"/>
        <v>0</v>
      </c>
      <c r="AD13" s="74">
        <f t="shared" si="21"/>
        <v>0</v>
      </c>
      <c r="AE13" s="74">
        <f t="shared" si="21"/>
        <v>0</v>
      </c>
      <c r="AF13" s="74">
        <f t="shared" si="21"/>
        <v>0</v>
      </c>
      <c r="AG13" s="74">
        <f t="shared" si="21"/>
        <v>0</v>
      </c>
      <c r="AH13" s="74">
        <f t="shared" si="21"/>
        <v>0</v>
      </c>
      <c r="AI13" s="74">
        <f t="shared" si="21"/>
        <v>0</v>
      </c>
      <c r="AJ13" s="74">
        <f t="shared" si="21"/>
        <v>0</v>
      </c>
      <c r="AK13" s="74">
        <f t="shared" si="21"/>
        <v>0</v>
      </c>
      <c r="AL13" s="74">
        <f t="shared" si="21"/>
        <v>0</v>
      </c>
      <c r="AM13" s="74">
        <f t="shared" si="21"/>
        <v>0</v>
      </c>
      <c r="AN13" s="74">
        <f t="shared" si="21"/>
        <v>0</v>
      </c>
      <c r="AO13" s="74">
        <f t="shared" si="21"/>
        <v>0</v>
      </c>
      <c r="AP13" s="74">
        <f t="shared" si="21"/>
        <v>0</v>
      </c>
      <c r="AQ13" s="74">
        <f t="shared" si="21"/>
        <v>0</v>
      </c>
      <c r="AR13" s="74">
        <f t="shared" si="21"/>
        <v>0</v>
      </c>
      <c r="AS13" s="74">
        <f t="shared" si="21"/>
        <v>0</v>
      </c>
      <c r="AT13" s="74">
        <f t="shared" si="21"/>
        <v>0</v>
      </c>
      <c r="AU13" s="74">
        <f t="shared" si="21"/>
        <v>0</v>
      </c>
      <c r="AV13" s="74">
        <f t="shared" si="21"/>
        <v>0</v>
      </c>
      <c r="AW13" s="74">
        <f t="shared" si="21"/>
        <v>0</v>
      </c>
      <c r="AX13" s="74">
        <f t="shared" si="21"/>
        <v>0</v>
      </c>
      <c r="AY13" s="74">
        <f t="shared" si="21"/>
        <v>0</v>
      </c>
      <c r="AZ13" s="74">
        <f t="shared" si="21"/>
        <v>0</v>
      </c>
      <c r="BA13" s="74">
        <f t="shared" si="21"/>
        <v>0</v>
      </c>
      <c r="BB13" s="74">
        <f t="shared" si="21"/>
        <v>0</v>
      </c>
      <c r="BC13" s="74">
        <f t="shared" si="21"/>
        <v>0</v>
      </c>
      <c r="BD13" s="74">
        <f t="shared" si="21"/>
        <v>0</v>
      </c>
      <c r="BE13" s="74">
        <f t="shared" si="21"/>
        <v>0</v>
      </c>
      <c r="BF13" s="74">
        <f t="shared" si="21"/>
        <v>0</v>
      </c>
      <c r="BG13" s="74">
        <f t="shared" si="21"/>
        <v>0</v>
      </c>
      <c r="BH13" s="74">
        <f t="shared" si="21"/>
        <v>0</v>
      </c>
      <c r="BI13" s="74">
        <f>BI14</f>
        <v>0</v>
      </c>
    </row>
    <row r="14" s="62" customFormat="1" ht="16.9" customHeight="1" spans="1:61">
      <c r="A14" s="71" t="s">
        <v>193</v>
      </c>
      <c r="B14" s="71" t="s">
        <v>194</v>
      </c>
      <c r="C14" s="72">
        <f t="shared" si="14"/>
        <v>45.961</v>
      </c>
      <c r="D14" s="72">
        <f t="shared" si="15"/>
        <v>45.961</v>
      </c>
      <c r="E14" s="72">
        <f t="shared" si="16"/>
        <v>0</v>
      </c>
      <c r="F14" s="72"/>
      <c r="G14" s="72"/>
      <c r="H14" s="72"/>
      <c r="I14" s="72"/>
      <c r="J14" s="72"/>
      <c r="K14" s="72">
        <f t="shared" si="17"/>
        <v>45.961</v>
      </c>
      <c r="L14" s="72"/>
      <c r="M14" s="72"/>
      <c r="N14" s="73">
        <f>'8一般公共预算基本支出表（纵向）'!D13</f>
        <v>45.961</v>
      </c>
      <c r="O14" s="72"/>
      <c r="P14" s="72"/>
      <c r="Q14" s="72"/>
      <c r="R14" s="72"/>
      <c r="S14" s="72"/>
      <c r="T14" s="72">
        <f t="shared" si="18"/>
        <v>0</v>
      </c>
      <c r="U14" s="72">
        <f t="shared" si="19"/>
        <v>0</v>
      </c>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f t="shared" si="20"/>
        <v>0</v>
      </c>
      <c r="AX14" s="72"/>
      <c r="AY14" s="72"/>
      <c r="AZ14" s="72"/>
      <c r="BA14" s="72"/>
      <c r="BB14" s="72"/>
      <c r="BC14" s="72"/>
      <c r="BD14" s="72"/>
      <c r="BE14" s="72"/>
      <c r="BF14" s="72"/>
      <c r="BG14" s="72"/>
      <c r="BH14" s="72"/>
      <c r="BI14" s="72"/>
    </row>
    <row r="15" s="62" customFormat="1" ht="16.9" customHeight="1" spans="1:61">
      <c r="A15" s="70" t="s">
        <v>166</v>
      </c>
      <c r="B15" s="70" t="s">
        <v>242</v>
      </c>
      <c r="C15" s="69">
        <f>C16</f>
        <v>31.0455</v>
      </c>
      <c r="D15" s="69">
        <f>D16</f>
        <v>31.0455</v>
      </c>
      <c r="E15" s="69"/>
      <c r="F15" s="69"/>
      <c r="G15" s="69"/>
      <c r="H15" s="69"/>
      <c r="I15" s="69"/>
      <c r="J15" s="69"/>
      <c r="K15" s="69">
        <f>K16</f>
        <v>31.0455</v>
      </c>
      <c r="L15" s="69">
        <f>L16</f>
        <v>31.0455</v>
      </c>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row>
    <row r="16" s="62" customFormat="1" ht="16.9" customHeight="1" spans="1:61">
      <c r="A16" s="71" t="s">
        <v>368</v>
      </c>
      <c r="B16" s="71" t="s">
        <v>369</v>
      </c>
      <c r="C16" s="74">
        <f t="shared" ref="C16:BI16" si="22">C17</f>
        <v>31.0455</v>
      </c>
      <c r="D16" s="74">
        <f t="shared" si="22"/>
        <v>31.0455</v>
      </c>
      <c r="E16" s="74">
        <f t="shared" si="22"/>
        <v>0</v>
      </c>
      <c r="F16" s="74">
        <f t="shared" si="22"/>
        <v>0</v>
      </c>
      <c r="G16" s="74">
        <f t="shared" si="22"/>
        <v>0</v>
      </c>
      <c r="H16" s="74">
        <f t="shared" si="22"/>
        <v>0</v>
      </c>
      <c r="I16" s="74">
        <f t="shared" si="22"/>
        <v>0</v>
      </c>
      <c r="J16" s="74">
        <f t="shared" si="22"/>
        <v>0</v>
      </c>
      <c r="K16" s="74">
        <f t="shared" si="22"/>
        <v>31.0455</v>
      </c>
      <c r="L16" s="74">
        <f t="shared" si="22"/>
        <v>31.0455</v>
      </c>
      <c r="M16" s="74">
        <f t="shared" si="22"/>
        <v>0</v>
      </c>
      <c r="N16" s="74">
        <f t="shared" si="22"/>
        <v>0</v>
      </c>
      <c r="O16" s="74">
        <f t="shared" si="22"/>
        <v>0</v>
      </c>
      <c r="P16" s="74">
        <f t="shared" si="22"/>
        <v>0</v>
      </c>
      <c r="Q16" s="74">
        <f t="shared" si="22"/>
        <v>0</v>
      </c>
      <c r="R16" s="74">
        <f t="shared" si="22"/>
        <v>0</v>
      </c>
      <c r="S16" s="74">
        <f t="shared" si="22"/>
        <v>0</v>
      </c>
      <c r="T16" s="74">
        <f t="shared" si="22"/>
        <v>0</v>
      </c>
      <c r="U16" s="74">
        <f t="shared" si="22"/>
        <v>0</v>
      </c>
      <c r="V16" s="74">
        <f t="shared" si="22"/>
        <v>0</v>
      </c>
      <c r="W16" s="74">
        <f t="shared" si="22"/>
        <v>0</v>
      </c>
      <c r="X16" s="74">
        <f t="shared" si="22"/>
        <v>0</v>
      </c>
      <c r="Y16" s="74">
        <f t="shared" si="22"/>
        <v>0</v>
      </c>
      <c r="Z16" s="74">
        <f t="shared" si="22"/>
        <v>0</v>
      </c>
      <c r="AA16" s="74">
        <f t="shared" si="22"/>
        <v>0</v>
      </c>
      <c r="AB16" s="74">
        <f t="shared" si="22"/>
        <v>0</v>
      </c>
      <c r="AC16" s="74">
        <f t="shared" si="22"/>
        <v>0</v>
      </c>
      <c r="AD16" s="74">
        <f t="shared" si="22"/>
        <v>0</v>
      </c>
      <c r="AE16" s="74">
        <f t="shared" si="22"/>
        <v>0</v>
      </c>
      <c r="AF16" s="74">
        <f t="shared" si="22"/>
        <v>0</v>
      </c>
      <c r="AG16" s="74">
        <f t="shared" si="22"/>
        <v>0</v>
      </c>
      <c r="AH16" s="74">
        <f t="shared" si="22"/>
        <v>0</v>
      </c>
      <c r="AI16" s="74">
        <f t="shared" si="22"/>
        <v>0</v>
      </c>
      <c r="AJ16" s="74">
        <f t="shared" si="22"/>
        <v>0</v>
      </c>
      <c r="AK16" s="74">
        <f t="shared" si="22"/>
        <v>0</v>
      </c>
      <c r="AL16" s="74">
        <f t="shared" si="22"/>
        <v>0</v>
      </c>
      <c r="AM16" s="74">
        <f t="shared" si="22"/>
        <v>0</v>
      </c>
      <c r="AN16" s="74">
        <f t="shared" si="22"/>
        <v>0</v>
      </c>
      <c r="AO16" s="74">
        <f t="shared" si="22"/>
        <v>0</v>
      </c>
      <c r="AP16" s="74">
        <f t="shared" si="22"/>
        <v>0</v>
      </c>
      <c r="AQ16" s="74">
        <f t="shared" si="22"/>
        <v>0</v>
      </c>
      <c r="AR16" s="74">
        <f t="shared" si="22"/>
        <v>0</v>
      </c>
      <c r="AS16" s="74">
        <f t="shared" si="22"/>
        <v>0</v>
      </c>
      <c r="AT16" s="74">
        <f t="shared" si="22"/>
        <v>0</v>
      </c>
      <c r="AU16" s="74">
        <f t="shared" si="22"/>
        <v>0</v>
      </c>
      <c r="AV16" s="74">
        <f t="shared" si="22"/>
        <v>0</v>
      </c>
      <c r="AW16" s="74">
        <f t="shared" si="22"/>
        <v>0</v>
      </c>
      <c r="AX16" s="74">
        <f t="shared" si="22"/>
        <v>0</v>
      </c>
      <c r="AY16" s="74">
        <f t="shared" si="22"/>
        <v>0</v>
      </c>
      <c r="AZ16" s="74">
        <f t="shared" si="22"/>
        <v>0</v>
      </c>
      <c r="BA16" s="74">
        <f t="shared" si="22"/>
        <v>0</v>
      </c>
      <c r="BB16" s="74">
        <f t="shared" si="22"/>
        <v>0</v>
      </c>
      <c r="BC16" s="74">
        <f t="shared" si="22"/>
        <v>0</v>
      </c>
      <c r="BD16" s="74">
        <f t="shared" si="22"/>
        <v>0</v>
      </c>
      <c r="BE16" s="74">
        <f t="shared" si="22"/>
        <v>0</v>
      </c>
      <c r="BF16" s="74">
        <f t="shared" si="22"/>
        <v>0</v>
      </c>
      <c r="BG16" s="74">
        <f t="shared" si="22"/>
        <v>0</v>
      </c>
      <c r="BH16" s="74">
        <f t="shared" si="22"/>
        <v>0</v>
      </c>
      <c r="BI16" s="74">
        <f t="shared" si="22"/>
        <v>0</v>
      </c>
    </row>
    <row r="17" s="62" customFormat="1" ht="16.9" customHeight="1" spans="1:61">
      <c r="A17" s="71" t="s">
        <v>168</v>
      </c>
      <c r="B17" s="71" t="s">
        <v>169</v>
      </c>
      <c r="C17" s="72">
        <f t="shared" si="14"/>
        <v>31.0455</v>
      </c>
      <c r="D17" s="72">
        <f t="shared" si="15"/>
        <v>31.0455</v>
      </c>
      <c r="E17" s="72">
        <f t="shared" si="16"/>
        <v>0</v>
      </c>
      <c r="F17" s="72"/>
      <c r="G17" s="72"/>
      <c r="H17" s="72"/>
      <c r="I17" s="72"/>
      <c r="J17" s="72"/>
      <c r="K17" s="72">
        <f t="shared" si="17"/>
        <v>31.0455</v>
      </c>
      <c r="L17" s="73">
        <f>'8一般公共预算基本支出表（纵向）'!D12</f>
        <v>31.0455</v>
      </c>
      <c r="M17" s="72"/>
      <c r="N17" s="72"/>
      <c r="O17" s="72"/>
      <c r="P17" s="72"/>
      <c r="Q17" s="72"/>
      <c r="R17" s="72"/>
      <c r="S17" s="72"/>
      <c r="T17" s="72">
        <f t="shared" si="18"/>
        <v>0</v>
      </c>
      <c r="U17" s="72">
        <f t="shared" si="19"/>
        <v>0</v>
      </c>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f t="shared" si="20"/>
        <v>0</v>
      </c>
      <c r="AX17" s="72"/>
      <c r="AY17" s="72"/>
      <c r="AZ17" s="72"/>
      <c r="BA17" s="72"/>
      <c r="BB17" s="72"/>
      <c r="BC17" s="72"/>
      <c r="BD17" s="72"/>
      <c r="BE17" s="72"/>
      <c r="BF17" s="72"/>
      <c r="BG17" s="72"/>
      <c r="BH17" s="72"/>
      <c r="BI17" s="72"/>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38" zoomScaleNormal="138" workbookViewId="0">
      <selection activeCell="A2" sqref="A2:N2"/>
    </sheetView>
  </sheetViews>
  <sheetFormatPr defaultColWidth="10" defaultRowHeight="13.5"/>
  <cols>
    <col min="1" max="1" width="4.375" style="35" customWidth="1"/>
    <col min="2" max="2" width="4.75" style="35" customWidth="1"/>
    <col min="3" max="3" width="5.375" style="35" customWidth="1"/>
    <col min="4" max="4" width="9.625" style="35" customWidth="1"/>
    <col min="5" max="5" width="21.25" style="35" customWidth="1"/>
    <col min="6" max="6" width="13.375" style="35" customWidth="1"/>
    <col min="7" max="7" width="12.5" style="35" customWidth="1"/>
    <col min="8" max="9" width="10.25" style="35" customWidth="1"/>
    <col min="10" max="10" width="9.125" style="35" customWidth="1"/>
    <col min="11" max="11" width="10.25" style="35" customWidth="1"/>
    <col min="12" max="12" width="12.5" style="35" customWidth="1"/>
    <col min="13" max="13" width="9.625" style="35" customWidth="1"/>
    <col min="14" max="14" width="9.875" style="35" customWidth="1"/>
    <col min="15" max="16" width="9.75" style="35" customWidth="1"/>
    <col min="17" max="16384" width="10" style="35"/>
  </cols>
  <sheetData>
    <row r="1" ht="16.35" customHeight="1" spans="1:14">
      <c r="A1" s="36"/>
      <c r="M1" s="46" t="s">
        <v>370</v>
      </c>
      <c r="N1" s="46"/>
    </row>
    <row r="2" ht="44.85" customHeight="1" spans="1:14">
      <c r="A2" s="37" t="s">
        <v>15</v>
      </c>
      <c r="B2" s="37"/>
      <c r="C2" s="37"/>
      <c r="D2" s="37"/>
      <c r="E2" s="37"/>
      <c r="F2" s="37"/>
      <c r="G2" s="37"/>
      <c r="H2" s="37"/>
      <c r="I2" s="37"/>
      <c r="J2" s="37"/>
      <c r="K2" s="37"/>
      <c r="L2" s="37"/>
      <c r="M2" s="37"/>
      <c r="N2" s="37"/>
    </row>
    <row r="3" ht="22.35" customHeight="1" spans="1:14">
      <c r="A3" s="38" t="str">
        <f>"部门"&amp;":"&amp;封面!E4&amp;封面!E5</f>
        <v>部门:405001益阳市赫山区卫生健康局</v>
      </c>
      <c r="B3" s="38"/>
      <c r="C3" s="38"/>
      <c r="D3" s="38"/>
      <c r="E3" s="38"/>
      <c r="F3" s="38"/>
      <c r="G3" s="38"/>
      <c r="H3" s="38"/>
      <c r="I3" s="38"/>
      <c r="J3" s="38"/>
      <c r="K3" s="38"/>
      <c r="L3" s="38"/>
      <c r="M3" s="47" t="s">
        <v>31</v>
      </c>
      <c r="N3" s="47"/>
    </row>
    <row r="4" ht="42.2" customHeight="1" spans="1:14">
      <c r="A4" s="39" t="s">
        <v>155</v>
      </c>
      <c r="B4" s="39"/>
      <c r="C4" s="39"/>
      <c r="D4" s="39" t="s">
        <v>198</v>
      </c>
      <c r="E4" s="39" t="s">
        <v>199</v>
      </c>
      <c r="F4" s="39" t="s">
        <v>216</v>
      </c>
      <c r="G4" s="39" t="s">
        <v>201</v>
      </c>
      <c r="H4" s="39"/>
      <c r="I4" s="39"/>
      <c r="J4" s="39"/>
      <c r="K4" s="39"/>
      <c r="L4" s="39" t="s">
        <v>205</v>
      </c>
      <c r="M4" s="39"/>
      <c r="N4" s="39"/>
    </row>
    <row r="5" ht="39.6" customHeight="1" spans="1:14">
      <c r="A5" s="39" t="s">
        <v>163</v>
      </c>
      <c r="B5" s="39" t="s">
        <v>164</v>
      </c>
      <c r="C5" s="39" t="s">
        <v>165</v>
      </c>
      <c r="D5" s="39"/>
      <c r="E5" s="39"/>
      <c r="F5" s="39"/>
      <c r="G5" s="39" t="s">
        <v>135</v>
      </c>
      <c r="H5" s="39" t="s">
        <v>371</v>
      </c>
      <c r="I5" s="39" t="s">
        <v>372</v>
      </c>
      <c r="J5" s="39" t="s">
        <v>308</v>
      </c>
      <c r="K5" s="39" t="s">
        <v>309</v>
      </c>
      <c r="L5" s="39" t="s">
        <v>135</v>
      </c>
      <c r="M5" s="39" t="s">
        <v>217</v>
      </c>
      <c r="N5" s="39" t="s">
        <v>373</v>
      </c>
    </row>
    <row r="6" ht="22.9" customHeight="1" spans="1:14">
      <c r="A6" s="40"/>
      <c r="B6" s="40"/>
      <c r="C6" s="40"/>
      <c r="D6" s="40"/>
      <c r="E6" s="40" t="s">
        <v>135</v>
      </c>
      <c r="F6" s="58">
        <f>'1收支总表'!H6</f>
        <v>3393.3066</v>
      </c>
      <c r="G6" s="58">
        <f>F6</f>
        <v>3393.3066</v>
      </c>
      <c r="H6" s="58">
        <f>H7</f>
        <v>3294.1358</v>
      </c>
      <c r="I6" s="58">
        <f>I7</f>
        <v>77.0065</v>
      </c>
      <c r="J6" s="58">
        <f>J8</f>
        <v>22.1643</v>
      </c>
      <c r="K6" s="58"/>
      <c r="L6" s="58"/>
      <c r="M6" s="58"/>
      <c r="N6" s="58"/>
    </row>
    <row r="7" ht="22.9" customHeight="1" spans="1:14">
      <c r="A7" s="40"/>
      <c r="B7" s="40"/>
      <c r="C7" s="40"/>
      <c r="D7" s="43" t="s">
        <v>153</v>
      </c>
      <c r="E7" s="43" t="s">
        <v>3</v>
      </c>
      <c r="F7" s="58">
        <f>F6</f>
        <v>3393.3066</v>
      </c>
      <c r="G7" s="58">
        <f>G6</f>
        <v>3393.3066</v>
      </c>
      <c r="H7" s="58">
        <f>H8</f>
        <v>3294.1358</v>
      </c>
      <c r="I7" s="58">
        <f>I8</f>
        <v>77.0065</v>
      </c>
      <c r="J7" s="58">
        <f>J8</f>
        <v>22.1643</v>
      </c>
      <c r="K7" s="58"/>
      <c r="L7" s="58"/>
      <c r="M7" s="58"/>
      <c r="N7" s="58"/>
    </row>
    <row r="8" ht="22.9" customHeight="1" spans="1:14">
      <c r="A8" s="40"/>
      <c r="B8" s="40"/>
      <c r="C8" s="40"/>
      <c r="D8" s="43">
        <f>封面!E4</f>
        <v>405001</v>
      </c>
      <c r="E8" s="43" t="str">
        <f>封面!E5</f>
        <v>益阳市赫山区卫生健康局</v>
      </c>
      <c r="F8" s="58">
        <f>F7</f>
        <v>3393.3066</v>
      </c>
      <c r="G8" s="58">
        <f>G7</f>
        <v>3393.3066</v>
      </c>
      <c r="H8" s="58">
        <f>H10</f>
        <v>3294.1358</v>
      </c>
      <c r="I8" s="58">
        <f>I9+I11</f>
        <v>77.0065</v>
      </c>
      <c r="J8" s="58">
        <f>J10</f>
        <v>22.1643</v>
      </c>
      <c r="K8" s="58"/>
      <c r="L8" s="58"/>
      <c r="M8" s="58"/>
      <c r="N8" s="58"/>
    </row>
    <row r="9" ht="22.9" customHeight="1" spans="1:14">
      <c r="A9" s="59" t="s">
        <v>166</v>
      </c>
      <c r="B9" s="59" t="s">
        <v>167</v>
      </c>
      <c r="C9" s="59" t="s">
        <v>167</v>
      </c>
      <c r="D9" s="44" t="s">
        <v>225</v>
      </c>
      <c r="E9" s="34" t="s">
        <v>169</v>
      </c>
      <c r="F9" s="45">
        <f>G9</f>
        <v>31.0455</v>
      </c>
      <c r="G9" s="45">
        <f>H9+I9+J9+K9</f>
        <v>31.0455</v>
      </c>
      <c r="H9" s="57"/>
      <c r="I9" s="57">
        <f>VLOOKUP(封面!$E$5,[1]一般预算拨款!$A$7:$I$32,8,0)</f>
        <v>31.0455</v>
      </c>
      <c r="J9" s="57"/>
      <c r="K9" s="57"/>
      <c r="L9" s="45"/>
      <c r="M9" s="57"/>
      <c r="N9" s="57"/>
    </row>
    <row r="10" ht="22.9" customHeight="1" spans="1:14">
      <c r="A10" s="59" t="s">
        <v>170</v>
      </c>
      <c r="B10" s="59" t="s">
        <v>171</v>
      </c>
      <c r="C10" s="59" t="s">
        <v>171</v>
      </c>
      <c r="D10" s="44" t="s">
        <v>225</v>
      </c>
      <c r="E10" s="34" t="s">
        <v>173</v>
      </c>
      <c r="F10" s="45">
        <f t="shared" ref="F10:F11" si="0">G10</f>
        <v>3316.3001</v>
      </c>
      <c r="G10" s="45">
        <f t="shared" ref="G10:G11" si="1">H10+I10+J10+K10</f>
        <v>3316.3001</v>
      </c>
      <c r="H10" s="57">
        <f>VLOOKUP(封面!$E$5,[1]一般预算拨款!$A$7:$I$32,3,0)+VLOOKUP(封面!$E$5,[1]一般预算拨款!$A$7:$I$32,4,0)+VLOOKUP(封面!$E$5,[1]一般预算拨款!$A$7:$I$32,5,0)+VLOOKUP(封面!$E$5,[1]一般预算拨款!$A$7:$I$32,6,0)</f>
        <v>3294.1358</v>
      </c>
      <c r="I10" s="57"/>
      <c r="J10" s="57">
        <f>VLOOKUP(封面!$E$5,[1]一般预算拨款!$A$7:$I$32,9,0)</f>
        <v>22.1643</v>
      </c>
      <c r="K10" s="57"/>
      <c r="L10" s="45"/>
      <c r="M10" s="57"/>
      <c r="N10" s="57"/>
    </row>
    <row r="11" ht="22.9" customHeight="1" spans="1:14">
      <c r="A11" s="59" t="s">
        <v>170</v>
      </c>
      <c r="B11" s="59" t="s">
        <v>192</v>
      </c>
      <c r="C11" s="59" t="s">
        <v>171</v>
      </c>
      <c r="D11" s="44" t="s">
        <v>225</v>
      </c>
      <c r="E11" s="34" t="s">
        <v>194</v>
      </c>
      <c r="F11" s="45">
        <f t="shared" si="0"/>
        <v>45.961</v>
      </c>
      <c r="G11" s="45">
        <f t="shared" si="1"/>
        <v>45.961</v>
      </c>
      <c r="H11" s="57"/>
      <c r="I11" s="57">
        <f>VLOOKUP(封面!$E$5,[1]一般预算拨款!$A$7:$I$32,7,0)</f>
        <v>45.961</v>
      </c>
      <c r="J11" s="57"/>
      <c r="K11" s="57"/>
      <c r="L11" s="45"/>
      <c r="M11" s="57"/>
      <c r="N11" s="57"/>
    </row>
    <row r="12" ht="17" customHeight="1"/>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138" zoomScaleNormal="138" topLeftCell="D1" workbookViewId="0">
      <selection activeCell="L15" sqref="L15"/>
    </sheetView>
  </sheetViews>
  <sheetFormatPr defaultColWidth="10" defaultRowHeight="13.5"/>
  <cols>
    <col min="1" max="1" width="5" style="35" customWidth="1"/>
    <col min="2" max="2" width="5.125" style="35" customWidth="1"/>
    <col min="3" max="3" width="5.75" style="35" customWidth="1"/>
    <col min="4" max="4" width="8" style="35" customWidth="1"/>
    <col min="5" max="5" width="20.125" style="35" customWidth="1"/>
    <col min="6" max="6" width="14" style="35" customWidth="1"/>
    <col min="7" max="22" width="7.75" style="35" customWidth="1"/>
    <col min="23" max="24" width="9.75" style="35" customWidth="1"/>
    <col min="25" max="16384" width="10" style="35"/>
  </cols>
  <sheetData>
    <row r="1" ht="16.35" customHeight="1" spans="1:22">
      <c r="A1" s="36"/>
      <c r="U1" s="46" t="s">
        <v>374</v>
      </c>
      <c r="V1" s="46"/>
    </row>
    <row r="2" ht="50.1" customHeight="1" spans="1:22">
      <c r="A2" s="61" t="s">
        <v>16</v>
      </c>
      <c r="B2" s="61"/>
      <c r="C2" s="61"/>
      <c r="D2" s="61"/>
      <c r="E2" s="61"/>
      <c r="F2" s="61"/>
      <c r="G2" s="61"/>
      <c r="H2" s="61"/>
      <c r="I2" s="61"/>
      <c r="J2" s="61"/>
      <c r="K2" s="61"/>
      <c r="L2" s="61"/>
      <c r="M2" s="61"/>
      <c r="N2" s="61"/>
      <c r="O2" s="61"/>
      <c r="P2" s="61"/>
      <c r="Q2" s="61"/>
      <c r="R2" s="61"/>
      <c r="S2" s="61"/>
      <c r="T2" s="61"/>
      <c r="U2" s="61"/>
      <c r="V2" s="61"/>
    </row>
    <row r="3" ht="24.2" customHeight="1" spans="1:22">
      <c r="A3" s="38" t="str">
        <f>"部门"&amp;":"&amp;封面!E4&amp;封面!E5</f>
        <v>部门:405001益阳市赫山区卫生健康局</v>
      </c>
      <c r="B3" s="38"/>
      <c r="C3" s="38"/>
      <c r="D3" s="38"/>
      <c r="E3" s="38"/>
      <c r="F3" s="38"/>
      <c r="G3" s="38"/>
      <c r="H3" s="38"/>
      <c r="I3" s="38"/>
      <c r="J3" s="38"/>
      <c r="K3" s="38"/>
      <c r="L3" s="38"/>
      <c r="M3" s="38"/>
      <c r="N3" s="38"/>
      <c r="O3" s="38"/>
      <c r="P3" s="38"/>
      <c r="Q3" s="38"/>
      <c r="R3" s="38"/>
      <c r="S3" s="38"/>
      <c r="T3" s="38"/>
      <c r="U3" s="47" t="s">
        <v>31</v>
      </c>
      <c r="V3" s="47"/>
    </row>
    <row r="4" ht="26.65" customHeight="1" spans="1:22">
      <c r="A4" s="39" t="s">
        <v>155</v>
      </c>
      <c r="B4" s="39"/>
      <c r="C4" s="39"/>
      <c r="D4" s="39" t="s">
        <v>198</v>
      </c>
      <c r="E4" s="39" t="s">
        <v>199</v>
      </c>
      <c r="F4" s="39" t="s">
        <v>216</v>
      </c>
      <c r="G4" s="39" t="s">
        <v>375</v>
      </c>
      <c r="H4" s="39"/>
      <c r="I4" s="39"/>
      <c r="J4" s="39"/>
      <c r="K4" s="39"/>
      <c r="L4" s="39" t="s">
        <v>376</v>
      </c>
      <c r="M4" s="39"/>
      <c r="N4" s="39"/>
      <c r="O4" s="39"/>
      <c r="P4" s="39"/>
      <c r="Q4" s="39"/>
      <c r="R4" s="39" t="s">
        <v>308</v>
      </c>
      <c r="S4" s="39" t="s">
        <v>377</v>
      </c>
      <c r="T4" s="39"/>
      <c r="U4" s="39"/>
      <c r="V4" s="39"/>
    </row>
    <row r="5" ht="56.1" customHeight="1" spans="1:22">
      <c r="A5" s="39" t="s">
        <v>163</v>
      </c>
      <c r="B5" s="39" t="s">
        <v>164</v>
      </c>
      <c r="C5" s="39" t="s">
        <v>165</v>
      </c>
      <c r="D5" s="39"/>
      <c r="E5" s="39"/>
      <c r="F5" s="39"/>
      <c r="G5" s="39" t="s">
        <v>135</v>
      </c>
      <c r="H5" s="39" t="s">
        <v>331</v>
      </c>
      <c r="I5" s="39" t="s">
        <v>332</v>
      </c>
      <c r="J5" s="39" t="s">
        <v>334</v>
      </c>
      <c r="K5" s="39" t="s">
        <v>335</v>
      </c>
      <c r="L5" s="39" t="s">
        <v>135</v>
      </c>
      <c r="M5" s="39" t="s">
        <v>336</v>
      </c>
      <c r="N5" s="39" t="s">
        <v>337</v>
      </c>
      <c r="O5" s="39" t="s">
        <v>338</v>
      </c>
      <c r="P5" s="39" t="s">
        <v>339</v>
      </c>
      <c r="Q5" s="39" t="s">
        <v>341</v>
      </c>
      <c r="R5" s="39"/>
      <c r="S5" s="39" t="s">
        <v>135</v>
      </c>
      <c r="T5" s="39" t="s">
        <v>333</v>
      </c>
      <c r="U5" s="39" t="s">
        <v>340</v>
      </c>
      <c r="V5" s="39" t="s">
        <v>309</v>
      </c>
    </row>
    <row r="6" ht="22.9" customHeight="1" spans="1:22">
      <c r="A6" s="40"/>
      <c r="B6" s="40"/>
      <c r="C6" s="40"/>
      <c r="D6" s="40"/>
      <c r="E6" s="40" t="s">
        <v>135</v>
      </c>
      <c r="F6" s="42">
        <f>'1收支总表'!F7</f>
        <v>3393.3066</v>
      </c>
      <c r="G6" s="42">
        <f>G7</f>
        <v>3294.1366</v>
      </c>
      <c r="H6" s="42">
        <f t="shared" ref="H6:J7" si="0">H7</f>
        <v>3196.434</v>
      </c>
      <c r="I6" s="42">
        <f t="shared" si="0"/>
        <v>67.3668</v>
      </c>
      <c r="J6" s="42">
        <f t="shared" si="0"/>
        <v>7.4258</v>
      </c>
      <c r="K6" s="42">
        <v>22.91</v>
      </c>
      <c r="L6" s="42">
        <f>M6+O6</f>
        <v>77.0065</v>
      </c>
      <c r="M6" s="42">
        <f>M7</f>
        <v>31.0455</v>
      </c>
      <c r="N6" s="42"/>
      <c r="O6" s="42">
        <f>O7</f>
        <v>45.961</v>
      </c>
      <c r="P6" s="42"/>
      <c r="Q6" s="42"/>
      <c r="R6" s="42">
        <f>R7</f>
        <v>22.1643</v>
      </c>
      <c r="S6" s="42"/>
      <c r="T6" s="42"/>
      <c r="U6" s="42"/>
      <c r="V6" s="42"/>
    </row>
    <row r="7" ht="22.9" customHeight="1" spans="1:22">
      <c r="A7" s="40"/>
      <c r="B7" s="40"/>
      <c r="C7" s="40"/>
      <c r="D7" s="43" t="s">
        <v>153</v>
      </c>
      <c r="E7" s="43" t="s">
        <v>3</v>
      </c>
      <c r="F7" s="42">
        <f>F6</f>
        <v>3393.3066</v>
      </c>
      <c r="G7" s="42">
        <f>G8</f>
        <v>3294.1366</v>
      </c>
      <c r="H7" s="42">
        <f t="shared" si="0"/>
        <v>3196.434</v>
      </c>
      <c r="I7" s="42">
        <f t="shared" si="0"/>
        <v>67.3668</v>
      </c>
      <c r="J7" s="42">
        <f t="shared" si="0"/>
        <v>7.4258</v>
      </c>
      <c r="K7" s="42">
        <v>22.91</v>
      </c>
      <c r="L7" s="42">
        <f t="shared" ref="L7:L11" si="1">M7+O7</f>
        <v>77.0065</v>
      </c>
      <c r="M7" s="42">
        <f>M8</f>
        <v>31.0455</v>
      </c>
      <c r="N7" s="42"/>
      <c r="O7" s="42">
        <f>O8</f>
        <v>45.961</v>
      </c>
      <c r="P7" s="42"/>
      <c r="Q7" s="42"/>
      <c r="R7" s="42">
        <f>R8</f>
        <v>22.1643</v>
      </c>
      <c r="S7" s="42"/>
      <c r="T7" s="42"/>
      <c r="U7" s="42"/>
      <c r="V7" s="42"/>
    </row>
    <row r="8" ht="22.9" customHeight="1" spans="1:22">
      <c r="A8" s="40"/>
      <c r="B8" s="40"/>
      <c r="C8" s="40"/>
      <c r="D8" s="43">
        <f>封面!E4</f>
        <v>405001</v>
      </c>
      <c r="E8" s="43" t="str">
        <f>封面!E5</f>
        <v>益阳市赫山区卫生健康局</v>
      </c>
      <c r="F8" s="42">
        <f>F7</f>
        <v>3393.3066</v>
      </c>
      <c r="G8" s="42">
        <f>G10</f>
        <v>3294.1366</v>
      </c>
      <c r="H8" s="42">
        <f t="shared" ref="H8:J8" si="2">H10</f>
        <v>3196.434</v>
      </c>
      <c r="I8" s="42">
        <f t="shared" si="2"/>
        <v>67.3668</v>
      </c>
      <c r="J8" s="42">
        <f t="shared" si="2"/>
        <v>7.4258</v>
      </c>
      <c r="K8" s="42">
        <v>22.91</v>
      </c>
      <c r="L8" s="42">
        <f t="shared" si="1"/>
        <v>77.0065</v>
      </c>
      <c r="M8" s="42">
        <f>M9+M10+M11</f>
        <v>31.0455</v>
      </c>
      <c r="N8" s="42"/>
      <c r="O8" s="42">
        <f>O9+O10+O11</f>
        <v>45.961</v>
      </c>
      <c r="P8" s="42"/>
      <c r="Q8" s="42"/>
      <c r="R8" s="42">
        <f>R9+R10+R11</f>
        <v>22.1643</v>
      </c>
      <c r="S8" s="42"/>
      <c r="T8" s="42"/>
      <c r="U8" s="42"/>
      <c r="V8" s="42"/>
    </row>
    <row r="9" ht="22.9" customHeight="1" spans="1:22">
      <c r="A9" s="59" t="s">
        <v>166</v>
      </c>
      <c r="B9" s="59" t="s">
        <v>167</v>
      </c>
      <c r="C9" s="59" t="s">
        <v>167</v>
      </c>
      <c r="D9" s="44">
        <f>D8</f>
        <v>405001</v>
      </c>
      <c r="E9" s="34" t="s">
        <v>169</v>
      </c>
      <c r="F9" s="45">
        <f>G9+L9+R9</f>
        <v>31.0455</v>
      </c>
      <c r="G9" s="45"/>
      <c r="H9" s="45"/>
      <c r="I9" s="45"/>
      <c r="J9" s="45"/>
      <c r="K9" s="45"/>
      <c r="L9" s="45">
        <f t="shared" si="1"/>
        <v>31.0455</v>
      </c>
      <c r="M9" s="45">
        <f>'10工资福利(政府预算)'!I9</f>
        <v>31.0455</v>
      </c>
      <c r="N9" s="45"/>
      <c r="O9" s="45"/>
      <c r="P9" s="45"/>
      <c r="Q9" s="45"/>
      <c r="R9" s="45"/>
      <c r="S9" s="45"/>
      <c r="T9" s="57"/>
      <c r="U9" s="57"/>
      <c r="V9" s="57"/>
    </row>
    <row r="10" ht="22.9" customHeight="1" spans="1:22">
      <c r="A10" s="59" t="s">
        <v>170</v>
      </c>
      <c r="B10" s="59" t="s">
        <v>171</v>
      </c>
      <c r="C10" s="59" t="s">
        <v>171</v>
      </c>
      <c r="D10" s="44">
        <f>D9</f>
        <v>405001</v>
      </c>
      <c r="E10" s="34" t="s">
        <v>173</v>
      </c>
      <c r="F10" s="45">
        <f t="shared" ref="F10:F11" si="3">G10+L10+R10</f>
        <v>3316.3009</v>
      </c>
      <c r="G10" s="45">
        <f t="shared" ref="G10" si="4">H10+I10+J10+K10</f>
        <v>3294.1366</v>
      </c>
      <c r="H10" s="45">
        <f>VLOOKUP(封面!$E$5,[1]一般预算拨款!$A$7:$I$32,3,0)</f>
        <v>3196.434</v>
      </c>
      <c r="I10" s="45">
        <f>VLOOKUP(封面!$E$5,[1]一般预算拨款!$A$7:$I$32,4,0)</f>
        <v>67.3668</v>
      </c>
      <c r="J10" s="45">
        <f>VLOOKUP(封面!$E$5,[1]一般预算拨款!$A$7:$I$32,6,0)</f>
        <v>7.4258</v>
      </c>
      <c r="K10" s="45">
        <v>22.91</v>
      </c>
      <c r="L10" s="45"/>
      <c r="M10" s="45"/>
      <c r="N10" s="45"/>
      <c r="O10" s="45"/>
      <c r="P10" s="45"/>
      <c r="Q10" s="45"/>
      <c r="R10" s="45">
        <f>'10工资福利(政府预算)'!J10</f>
        <v>22.1643</v>
      </c>
      <c r="S10" s="45"/>
      <c r="T10" s="57"/>
      <c r="U10" s="57"/>
      <c r="V10" s="57"/>
    </row>
    <row r="11" ht="22.9" customHeight="1" spans="1:22">
      <c r="A11" s="59" t="s">
        <v>170</v>
      </c>
      <c r="B11" s="59" t="s">
        <v>192</v>
      </c>
      <c r="C11" s="59" t="s">
        <v>171</v>
      </c>
      <c r="D11" s="44">
        <f>D10</f>
        <v>405001</v>
      </c>
      <c r="E11" s="34" t="s">
        <v>194</v>
      </c>
      <c r="F11" s="45">
        <f t="shared" si="3"/>
        <v>45.961</v>
      </c>
      <c r="G11" s="45"/>
      <c r="H11" s="45"/>
      <c r="I11" s="45"/>
      <c r="J11" s="45"/>
      <c r="K11" s="45"/>
      <c r="L11" s="45">
        <f t="shared" si="1"/>
        <v>45.961</v>
      </c>
      <c r="M11" s="45"/>
      <c r="N11" s="45"/>
      <c r="O11" s="45">
        <f>'10工资福利(政府预算)'!I11</f>
        <v>45.961</v>
      </c>
      <c r="P11" s="45"/>
      <c r="Q11" s="45"/>
      <c r="R11" s="45"/>
      <c r="S11" s="45"/>
      <c r="T11" s="57"/>
      <c r="U11" s="57"/>
      <c r="V11" s="5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workbookViewId="0">
      <selection activeCell="F12" sqref="F12"/>
    </sheetView>
  </sheetViews>
  <sheetFormatPr defaultColWidth="10" defaultRowHeight="13.5"/>
  <cols>
    <col min="1" max="1" width="4.75" style="35" customWidth="1"/>
    <col min="2" max="2" width="5.875" style="35" customWidth="1"/>
    <col min="3" max="3" width="7.625" style="35" customWidth="1"/>
    <col min="4" max="4" width="12.5" style="35" customWidth="1"/>
    <col min="5" max="5" width="29.875" style="35" customWidth="1"/>
    <col min="6" max="6" width="16.375" style="35" customWidth="1"/>
    <col min="7" max="7" width="13.375" style="35" customWidth="1"/>
    <col min="8" max="8" width="11.125" style="35" customWidth="1"/>
    <col min="9" max="9" width="12.125" style="35" customWidth="1"/>
    <col min="10" max="10" width="12" style="35" customWidth="1"/>
    <col min="11" max="11" width="11.5" style="35" customWidth="1"/>
    <col min="12" max="13" width="9.75" style="35" customWidth="1"/>
    <col min="14" max="16384" width="10" style="35"/>
  </cols>
  <sheetData>
    <row r="1" ht="16.35" customHeight="1" spans="1:11">
      <c r="A1" s="36"/>
      <c r="K1" s="46" t="s">
        <v>378</v>
      </c>
    </row>
    <row r="2" ht="46.5" customHeight="1" spans="1:11">
      <c r="A2" s="37" t="s">
        <v>17</v>
      </c>
      <c r="B2" s="37"/>
      <c r="C2" s="37"/>
      <c r="D2" s="37"/>
      <c r="E2" s="37"/>
      <c r="F2" s="37"/>
      <c r="G2" s="37"/>
      <c r="H2" s="37"/>
      <c r="I2" s="37"/>
      <c r="J2" s="37"/>
      <c r="K2" s="37"/>
    </row>
    <row r="3" ht="18.2" customHeight="1" spans="1:11">
      <c r="A3" s="38" t="str">
        <f>"部门"&amp;":"&amp;封面!E4&amp;封面!E5</f>
        <v>部门:405001益阳市赫山区卫生健康局</v>
      </c>
      <c r="B3" s="38"/>
      <c r="C3" s="38"/>
      <c r="D3" s="38"/>
      <c r="E3" s="38"/>
      <c r="F3" s="38"/>
      <c r="G3" s="38"/>
      <c r="H3" s="38"/>
      <c r="I3" s="38"/>
      <c r="J3" s="47" t="s">
        <v>31</v>
      </c>
      <c r="K3" s="47"/>
    </row>
    <row r="4" ht="23.25" customHeight="1" spans="1:11">
      <c r="A4" s="39" t="s">
        <v>155</v>
      </c>
      <c r="B4" s="39"/>
      <c r="C4" s="39"/>
      <c r="D4" s="39" t="s">
        <v>198</v>
      </c>
      <c r="E4" s="39" t="s">
        <v>199</v>
      </c>
      <c r="F4" s="39" t="s">
        <v>302</v>
      </c>
      <c r="G4" s="39" t="s">
        <v>379</v>
      </c>
      <c r="H4" s="39" t="s">
        <v>325</v>
      </c>
      <c r="I4" s="39" t="s">
        <v>327</v>
      </c>
      <c r="J4" s="39" t="s">
        <v>380</v>
      </c>
      <c r="K4" s="39" t="s">
        <v>329</v>
      </c>
    </row>
    <row r="5" ht="23.25" customHeight="1" spans="1:11">
      <c r="A5" s="39" t="s">
        <v>163</v>
      </c>
      <c r="B5" s="39" t="s">
        <v>164</v>
      </c>
      <c r="C5" s="39" t="s">
        <v>165</v>
      </c>
      <c r="D5" s="39"/>
      <c r="E5" s="39"/>
      <c r="F5" s="39"/>
      <c r="G5" s="39"/>
      <c r="H5" s="39"/>
      <c r="I5" s="39"/>
      <c r="J5" s="39"/>
      <c r="K5" s="39"/>
    </row>
    <row r="6" ht="22.9" customHeight="1" spans="1:11">
      <c r="A6" s="40"/>
      <c r="B6" s="40"/>
      <c r="C6" s="40"/>
      <c r="D6" s="40"/>
      <c r="E6" s="40" t="s">
        <v>135</v>
      </c>
      <c r="F6" s="45">
        <v>46.33</v>
      </c>
      <c r="G6" s="57"/>
      <c r="H6" s="42"/>
      <c r="I6" s="42"/>
      <c r="J6" s="42"/>
      <c r="K6" s="57">
        <v>46.33</v>
      </c>
    </row>
    <row r="7" ht="22.9" customHeight="1" spans="1:11">
      <c r="A7" s="40"/>
      <c r="B7" s="40"/>
      <c r="C7" s="40"/>
      <c r="D7" s="43" t="s">
        <v>153</v>
      </c>
      <c r="E7" s="43" t="s">
        <v>3</v>
      </c>
      <c r="F7" s="45">
        <v>46.33</v>
      </c>
      <c r="G7" s="57"/>
      <c r="H7" s="42"/>
      <c r="I7" s="42"/>
      <c r="J7" s="42"/>
      <c r="K7" s="57">
        <v>46.33</v>
      </c>
    </row>
    <row r="8" ht="22.9" customHeight="1" spans="1:11">
      <c r="A8" s="40"/>
      <c r="B8" s="40"/>
      <c r="C8" s="40"/>
      <c r="D8" s="43">
        <f>封面!E4</f>
        <v>405001</v>
      </c>
      <c r="E8" s="43" t="str">
        <f>封面!E5</f>
        <v>益阳市赫山区卫生健康局</v>
      </c>
      <c r="F8" s="45">
        <v>46.33</v>
      </c>
      <c r="G8" s="57"/>
      <c r="H8" s="42"/>
      <c r="I8" s="42"/>
      <c r="J8" s="42"/>
      <c r="K8" s="57">
        <v>46.33</v>
      </c>
    </row>
    <row r="9" ht="22.9" customHeight="1" spans="1:11">
      <c r="A9" s="59" t="s">
        <v>170</v>
      </c>
      <c r="B9" s="59" t="s">
        <v>171</v>
      </c>
      <c r="C9" s="59" t="s">
        <v>171</v>
      </c>
      <c r="D9" s="44">
        <f>D8</f>
        <v>405001</v>
      </c>
      <c r="E9" s="34" t="s">
        <v>173</v>
      </c>
      <c r="F9" s="45">
        <v>46.33</v>
      </c>
      <c r="G9" s="57"/>
      <c r="H9" s="57"/>
      <c r="I9" s="57"/>
      <c r="J9" s="57"/>
      <c r="K9" s="57">
        <v>46.33</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43" zoomScaleNormal="143" workbookViewId="0">
      <selection activeCell="R9" sqref="R9"/>
    </sheetView>
  </sheetViews>
  <sheetFormatPr defaultColWidth="10" defaultRowHeight="13.5"/>
  <cols>
    <col min="1" max="1" width="4.75" style="35" customWidth="1"/>
    <col min="2" max="2" width="5.375" style="35" customWidth="1"/>
    <col min="3" max="3" width="6" style="35" customWidth="1"/>
    <col min="4" max="4" width="9.75" style="35" customWidth="1"/>
    <col min="5" max="5" width="20.125" style="35" customWidth="1"/>
    <col min="6" max="17" width="7.75" style="35" customWidth="1"/>
    <col min="18" max="18" width="8.5" style="35" customWidth="1"/>
    <col min="19" max="20" width="9.75" style="35" customWidth="1"/>
    <col min="21" max="16384" width="10" style="35"/>
  </cols>
  <sheetData>
    <row r="1" ht="16.35" customHeight="1" spans="1:18">
      <c r="A1" s="36"/>
      <c r="Q1" s="46" t="s">
        <v>381</v>
      </c>
      <c r="R1" s="46"/>
    </row>
    <row r="2" ht="40.5" customHeight="1" spans="1:18">
      <c r="A2" s="37" t="s">
        <v>18</v>
      </c>
      <c r="B2" s="37"/>
      <c r="C2" s="37"/>
      <c r="D2" s="37"/>
      <c r="E2" s="37"/>
      <c r="F2" s="37"/>
      <c r="G2" s="37"/>
      <c r="H2" s="37"/>
      <c r="I2" s="37"/>
      <c r="J2" s="37"/>
      <c r="K2" s="37"/>
      <c r="L2" s="37"/>
      <c r="M2" s="37"/>
      <c r="N2" s="37"/>
      <c r="O2" s="37"/>
      <c r="P2" s="37"/>
      <c r="Q2" s="37"/>
      <c r="R2" s="37"/>
    </row>
    <row r="3" ht="24.2" customHeight="1" spans="1:18">
      <c r="A3" s="38" t="str">
        <f>"部门"&amp;":"&amp;封面!E4&amp;封面!E5</f>
        <v>部门:405001益阳市赫山区卫生健康局</v>
      </c>
      <c r="B3" s="38"/>
      <c r="C3" s="38"/>
      <c r="D3" s="38"/>
      <c r="E3" s="38"/>
      <c r="F3" s="38"/>
      <c r="G3" s="38"/>
      <c r="H3" s="38"/>
      <c r="I3" s="38"/>
      <c r="J3" s="38"/>
      <c r="K3" s="38"/>
      <c r="L3" s="38"/>
      <c r="M3" s="38"/>
      <c r="N3" s="38"/>
      <c r="O3" s="38"/>
      <c r="P3" s="38"/>
      <c r="Q3" s="47" t="s">
        <v>31</v>
      </c>
      <c r="R3" s="47"/>
    </row>
    <row r="4" ht="24.2" customHeight="1" spans="1:18">
      <c r="A4" s="39" t="s">
        <v>155</v>
      </c>
      <c r="B4" s="39"/>
      <c r="C4" s="39"/>
      <c r="D4" s="39" t="s">
        <v>198</v>
      </c>
      <c r="E4" s="39" t="s">
        <v>199</v>
      </c>
      <c r="F4" s="39" t="s">
        <v>302</v>
      </c>
      <c r="G4" s="39" t="s">
        <v>318</v>
      </c>
      <c r="H4" s="39" t="s">
        <v>319</v>
      </c>
      <c r="I4" s="39" t="s">
        <v>320</v>
      </c>
      <c r="J4" s="39" t="s">
        <v>321</v>
      </c>
      <c r="K4" s="39" t="s">
        <v>322</v>
      </c>
      <c r="L4" s="39" t="s">
        <v>323</v>
      </c>
      <c r="M4" s="39" t="s">
        <v>324</v>
      </c>
      <c r="N4" s="39" t="s">
        <v>325</v>
      </c>
      <c r="O4" s="39" t="s">
        <v>326</v>
      </c>
      <c r="P4" s="39" t="s">
        <v>328</v>
      </c>
      <c r="Q4" s="39" t="s">
        <v>327</v>
      </c>
      <c r="R4" s="39" t="s">
        <v>329</v>
      </c>
    </row>
    <row r="5" ht="21.6" customHeight="1" spans="1:18">
      <c r="A5" s="39" t="s">
        <v>163</v>
      </c>
      <c r="B5" s="39" t="s">
        <v>164</v>
      </c>
      <c r="C5" s="39" t="s">
        <v>165</v>
      </c>
      <c r="D5" s="39"/>
      <c r="E5" s="39"/>
      <c r="F5" s="39"/>
      <c r="G5" s="39"/>
      <c r="H5" s="39"/>
      <c r="I5" s="39"/>
      <c r="J5" s="39"/>
      <c r="K5" s="39"/>
      <c r="L5" s="39"/>
      <c r="M5" s="39"/>
      <c r="N5" s="39"/>
      <c r="O5" s="39"/>
      <c r="P5" s="39"/>
      <c r="Q5" s="39"/>
      <c r="R5" s="39"/>
    </row>
    <row r="6" ht="22.9" customHeight="1" spans="1:18">
      <c r="A6" s="40"/>
      <c r="B6" s="40"/>
      <c r="C6" s="40"/>
      <c r="D6" s="40"/>
      <c r="E6" s="40" t="s">
        <v>135</v>
      </c>
      <c r="F6" s="42">
        <v>46.33</v>
      </c>
      <c r="G6" s="42"/>
      <c r="H6" s="42"/>
      <c r="I6" s="42"/>
      <c r="J6" s="42"/>
      <c r="K6" s="42"/>
      <c r="L6" s="42"/>
      <c r="M6" s="42"/>
      <c r="N6" s="42"/>
      <c r="O6" s="42"/>
      <c r="P6" s="42"/>
      <c r="Q6" s="42"/>
      <c r="R6" s="42">
        <v>46.33</v>
      </c>
    </row>
    <row r="7" ht="22.9" customHeight="1" spans="1:18">
      <c r="A7" s="40"/>
      <c r="B7" s="40"/>
      <c r="C7" s="40"/>
      <c r="D7" s="43" t="s">
        <v>153</v>
      </c>
      <c r="E7" s="43" t="s">
        <v>3</v>
      </c>
      <c r="F7" s="42">
        <v>46.33</v>
      </c>
      <c r="G7" s="42"/>
      <c r="H7" s="42"/>
      <c r="I7" s="42"/>
      <c r="J7" s="42"/>
      <c r="K7" s="42"/>
      <c r="L7" s="42"/>
      <c r="M7" s="42"/>
      <c r="N7" s="42"/>
      <c r="O7" s="42"/>
      <c r="P7" s="42"/>
      <c r="Q7" s="42"/>
      <c r="R7" s="42">
        <v>46.33</v>
      </c>
    </row>
    <row r="8" ht="22.9" customHeight="1" spans="1:18">
      <c r="A8" s="40"/>
      <c r="B8" s="40"/>
      <c r="C8" s="40"/>
      <c r="D8" s="43">
        <f>封面!E4</f>
        <v>405001</v>
      </c>
      <c r="E8" s="43" t="str">
        <f>封面!E5</f>
        <v>益阳市赫山区卫生健康局</v>
      </c>
      <c r="F8" s="42">
        <v>46.33</v>
      </c>
      <c r="G8" s="42"/>
      <c r="H8" s="42"/>
      <c r="I8" s="42"/>
      <c r="J8" s="42"/>
      <c r="K8" s="42"/>
      <c r="L8" s="42"/>
      <c r="M8" s="42"/>
      <c r="N8" s="42"/>
      <c r="O8" s="42"/>
      <c r="P8" s="42"/>
      <c r="Q8" s="42"/>
      <c r="R8" s="42">
        <v>46.33</v>
      </c>
    </row>
    <row r="9" ht="22.9" customHeight="1" spans="1:18">
      <c r="A9" s="59" t="s">
        <v>170</v>
      </c>
      <c r="B9" s="59" t="s">
        <v>171</v>
      </c>
      <c r="C9" s="59" t="s">
        <v>171</v>
      </c>
      <c r="D9" s="44">
        <f>D8</f>
        <v>405001</v>
      </c>
      <c r="E9" s="34" t="s">
        <v>173</v>
      </c>
      <c r="F9" s="42">
        <v>46.33</v>
      </c>
      <c r="G9" s="57"/>
      <c r="H9" s="57"/>
      <c r="I9" s="57"/>
      <c r="J9" s="57"/>
      <c r="K9" s="57"/>
      <c r="L9" s="57"/>
      <c r="M9" s="57"/>
      <c r="N9" s="57"/>
      <c r="O9" s="57"/>
      <c r="P9" s="57"/>
      <c r="Q9" s="57"/>
      <c r="R9" s="42">
        <v>46.33</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workbookViewId="0">
      <selection activeCell="P9" sqref="P9"/>
    </sheetView>
  </sheetViews>
  <sheetFormatPr defaultColWidth="10" defaultRowHeight="13.5"/>
  <cols>
    <col min="1" max="1" width="3.625" style="35" customWidth="1"/>
    <col min="2" max="2" width="4.625" style="35" customWidth="1"/>
    <col min="3" max="3" width="5.25" style="35" customWidth="1"/>
    <col min="4" max="4" width="7" style="35" customWidth="1"/>
    <col min="5" max="5" width="15.875" style="35" customWidth="1"/>
    <col min="6" max="6" width="9.625" style="35" customWidth="1"/>
    <col min="7" max="7" width="8.375" style="35" customWidth="1"/>
    <col min="8" max="15" width="7.125" style="35" customWidth="1"/>
    <col min="16" max="16" width="5.61666666666667" style="35" customWidth="1"/>
    <col min="17" max="17" width="6.125" style="35" customWidth="1"/>
    <col min="18" max="18" width="6.45833333333333" style="35" customWidth="1"/>
    <col min="19" max="20" width="7.125" style="35" customWidth="1"/>
    <col min="21" max="22" width="9.75" style="35" customWidth="1"/>
    <col min="23" max="16384" width="10" style="35"/>
  </cols>
  <sheetData>
    <row r="1" ht="16.35" customHeight="1" spans="1:20">
      <c r="A1" s="36"/>
      <c r="S1" s="46" t="s">
        <v>382</v>
      </c>
      <c r="T1" s="46"/>
    </row>
    <row r="2" ht="36.2" customHeight="1" spans="1:20">
      <c r="A2" s="37" t="s">
        <v>19</v>
      </c>
      <c r="B2" s="37"/>
      <c r="C2" s="37"/>
      <c r="D2" s="37"/>
      <c r="E2" s="37"/>
      <c r="F2" s="37"/>
      <c r="G2" s="37"/>
      <c r="H2" s="37"/>
      <c r="I2" s="37"/>
      <c r="J2" s="37"/>
      <c r="K2" s="37"/>
      <c r="L2" s="37"/>
      <c r="M2" s="37"/>
      <c r="N2" s="37"/>
      <c r="O2" s="37"/>
      <c r="P2" s="37"/>
      <c r="Q2" s="37"/>
      <c r="R2" s="37"/>
      <c r="S2" s="37"/>
      <c r="T2" s="37"/>
    </row>
    <row r="3" ht="24.2" customHeight="1" spans="1:20">
      <c r="A3" s="38" t="str">
        <f>"部门"&amp;":"&amp;封面!E4&amp;封面!E5</f>
        <v>部门:405001益阳市赫山区卫生健康局</v>
      </c>
      <c r="B3" s="38"/>
      <c r="C3" s="38"/>
      <c r="D3" s="38"/>
      <c r="E3" s="38"/>
      <c r="F3" s="38"/>
      <c r="G3" s="38"/>
      <c r="H3" s="38"/>
      <c r="I3" s="38"/>
      <c r="J3" s="38"/>
      <c r="K3" s="38"/>
      <c r="L3" s="38"/>
      <c r="M3" s="38"/>
      <c r="N3" s="38"/>
      <c r="O3" s="38"/>
      <c r="P3" s="38"/>
      <c r="Q3" s="38"/>
      <c r="R3" s="38"/>
      <c r="S3" s="47" t="s">
        <v>31</v>
      </c>
      <c r="T3" s="47"/>
    </row>
    <row r="4" ht="28.5" customHeight="1" spans="1:20">
      <c r="A4" s="39" t="s">
        <v>155</v>
      </c>
      <c r="B4" s="39"/>
      <c r="C4" s="39"/>
      <c r="D4" s="39" t="s">
        <v>198</v>
      </c>
      <c r="E4" s="39" t="s">
        <v>199</v>
      </c>
      <c r="F4" s="39" t="s">
        <v>302</v>
      </c>
      <c r="G4" s="39" t="s">
        <v>202</v>
      </c>
      <c r="H4" s="39"/>
      <c r="I4" s="39"/>
      <c r="J4" s="39"/>
      <c r="K4" s="39"/>
      <c r="L4" s="39"/>
      <c r="M4" s="39"/>
      <c r="N4" s="39"/>
      <c r="O4" s="39"/>
      <c r="P4" s="39"/>
      <c r="Q4" s="39"/>
      <c r="R4" s="39" t="s">
        <v>205</v>
      </c>
      <c r="S4" s="39"/>
      <c r="T4" s="39"/>
    </row>
    <row r="5" ht="36.2" customHeight="1" spans="1:20">
      <c r="A5" s="39" t="s">
        <v>163</v>
      </c>
      <c r="B5" s="39" t="s">
        <v>164</v>
      </c>
      <c r="C5" s="39" t="s">
        <v>165</v>
      </c>
      <c r="D5" s="39"/>
      <c r="E5" s="39"/>
      <c r="F5" s="39"/>
      <c r="G5" s="39" t="s">
        <v>135</v>
      </c>
      <c r="H5" s="39" t="s">
        <v>383</v>
      </c>
      <c r="I5" s="39" t="s">
        <v>355</v>
      </c>
      <c r="J5" s="39" t="s">
        <v>356</v>
      </c>
      <c r="K5" s="39" t="s">
        <v>384</v>
      </c>
      <c r="L5" s="39" t="s">
        <v>362</v>
      </c>
      <c r="M5" s="39" t="s">
        <v>357</v>
      </c>
      <c r="N5" s="39" t="s">
        <v>352</v>
      </c>
      <c r="O5" s="39" t="s">
        <v>314</v>
      </c>
      <c r="P5" s="39" t="s">
        <v>385</v>
      </c>
      <c r="Q5" s="39" t="s">
        <v>386</v>
      </c>
      <c r="R5" s="39" t="s">
        <v>135</v>
      </c>
      <c r="S5" s="39" t="s">
        <v>241</v>
      </c>
      <c r="T5" s="39" t="s">
        <v>373</v>
      </c>
    </row>
    <row r="6" ht="22.9" customHeight="1" spans="1:20">
      <c r="A6" s="40"/>
      <c r="B6" s="40"/>
      <c r="C6" s="40"/>
      <c r="D6" s="40"/>
      <c r="E6" s="40" t="s">
        <v>135</v>
      </c>
      <c r="F6" s="58">
        <f>'1收支总表'!F8</f>
        <v>38.0525</v>
      </c>
      <c r="G6" s="58">
        <f>F6</f>
        <v>38.0525</v>
      </c>
      <c r="H6" s="57">
        <f t="shared" ref="H6:I8" si="0">H7</f>
        <v>29.3525</v>
      </c>
      <c r="I6" s="57">
        <f t="shared" si="0"/>
        <v>1.2</v>
      </c>
      <c r="J6" s="58"/>
      <c r="K6" s="58"/>
      <c r="L6" s="58"/>
      <c r="M6" s="57">
        <f>M7</f>
        <v>7.5</v>
      </c>
      <c r="N6" s="58"/>
      <c r="O6" s="58">
        <f>O7</f>
        <v>0</v>
      </c>
      <c r="P6" s="58"/>
      <c r="Q6" s="58"/>
      <c r="R6" s="58"/>
      <c r="S6" s="58"/>
      <c r="T6" s="58"/>
    </row>
    <row r="7" ht="22.9" customHeight="1" spans="1:20">
      <c r="A7" s="40"/>
      <c r="B7" s="40"/>
      <c r="C7" s="40"/>
      <c r="D7" s="43" t="s">
        <v>153</v>
      </c>
      <c r="E7" s="43" t="s">
        <v>3</v>
      </c>
      <c r="F7" s="58">
        <f t="shared" ref="F7:G9" si="1">F6</f>
        <v>38.0525</v>
      </c>
      <c r="G7" s="58">
        <f t="shared" si="1"/>
        <v>38.0525</v>
      </c>
      <c r="H7" s="57">
        <f t="shared" si="0"/>
        <v>29.3525</v>
      </c>
      <c r="I7" s="57">
        <f t="shared" si="0"/>
        <v>1.2</v>
      </c>
      <c r="J7" s="58"/>
      <c r="K7" s="58"/>
      <c r="L7" s="58"/>
      <c r="M7" s="57">
        <f>M8</f>
        <v>7.5</v>
      </c>
      <c r="N7" s="58"/>
      <c r="O7" s="58">
        <f>O8</f>
        <v>0</v>
      </c>
      <c r="P7" s="58"/>
      <c r="Q7" s="58"/>
      <c r="R7" s="58"/>
      <c r="S7" s="58"/>
      <c r="T7" s="58"/>
    </row>
    <row r="8" ht="22.9" customHeight="1" spans="1:20">
      <c r="A8" s="40"/>
      <c r="B8" s="40"/>
      <c r="C8" s="40"/>
      <c r="D8" s="43">
        <f>封面!E4</f>
        <v>405001</v>
      </c>
      <c r="E8" s="43" t="str">
        <f>封面!E5</f>
        <v>益阳市赫山区卫生健康局</v>
      </c>
      <c r="F8" s="58">
        <f t="shared" si="1"/>
        <v>38.0525</v>
      </c>
      <c r="G8" s="58">
        <f t="shared" si="1"/>
        <v>38.0525</v>
      </c>
      <c r="H8" s="57">
        <f t="shared" si="0"/>
        <v>29.3525</v>
      </c>
      <c r="I8" s="57">
        <f t="shared" si="0"/>
        <v>1.2</v>
      </c>
      <c r="J8" s="58"/>
      <c r="K8" s="58"/>
      <c r="L8" s="58"/>
      <c r="M8" s="57">
        <f>M9</f>
        <v>7.5</v>
      </c>
      <c r="N8" s="58"/>
      <c r="O8" s="58">
        <f>O9</f>
        <v>0</v>
      </c>
      <c r="P8" s="58"/>
      <c r="Q8" s="58"/>
      <c r="R8" s="58"/>
      <c r="S8" s="58"/>
      <c r="T8" s="58"/>
    </row>
    <row r="9" ht="22.9" customHeight="1" spans="1:20">
      <c r="A9" s="59" t="s">
        <v>170</v>
      </c>
      <c r="B9" s="59" t="s">
        <v>171</v>
      </c>
      <c r="C9" s="59" t="s">
        <v>171</v>
      </c>
      <c r="D9" s="44">
        <f>D8</f>
        <v>405001</v>
      </c>
      <c r="E9" s="34" t="s">
        <v>173</v>
      </c>
      <c r="F9" s="58">
        <f t="shared" si="1"/>
        <v>38.0525</v>
      </c>
      <c r="G9" s="58">
        <f t="shared" si="1"/>
        <v>38.0525</v>
      </c>
      <c r="H9" s="57">
        <f>G9-I9-M9-O9</f>
        <v>29.3525</v>
      </c>
      <c r="I9" s="57">
        <f>VLOOKUP(封面!$E$5,[1]一般预算拨款!$A$7:$AB$32,24,0)</f>
        <v>1.2</v>
      </c>
      <c r="J9" s="57"/>
      <c r="K9" s="57"/>
      <c r="L9" s="57"/>
      <c r="M9" s="57">
        <f>VLOOKUP(封面!$E$5,[1]一般预算拨款!$A$7:$AB$32,26,0)</f>
        <v>7.5</v>
      </c>
      <c r="N9" s="57"/>
      <c r="O9" s="57">
        <f>VLOOKUP(封面!$E$5,[1]一般预算拨款!$A$7:$AB$32,18,0)</f>
        <v>0</v>
      </c>
      <c r="P9" s="57"/>
      <c r="Q9" s="57"/>
      <c r="R9" s="57"/>
      <c r="S9" s="57"/>
      <c r="T9" s="5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43" zoomScaleNormal="143" topLeftCell="M1" workbookViewId="0">
      <selection activeCell="V9" sqref="V9"/>
    </sheetView>
  </sheetViews>
  <sheetFormatPr defaultColWidth="10" defaultRowHeight="13.5"/>
  <cols>
    <col min="1" max="1" width="5.25" style="35" customWidth="1"/>
    <col min="2" max="2" width="5.625" style="35" customWidth="1"/>
    <col min="3" max="3" width="5.875" style="35" customWidth="1"/>
    <col min="4" max="4" width="10.125" style="35" customWidth="1"/>
    <col min="5" max="5" width="18.125" style="35" customWidth="1"/>
    <col min="6" max="6" width="10.75" style="35" customWidth="1"/>
    <col min="7" max="33" width="7.125" style="35" customWidth="1"/>
    <col min="34" max="35" width="9.75" style="35" customWidth="1"/>
    <col min="36" max="16384" width="10" style="35"/>
  </cols>
  <sheetData>
    <row r="1" ht="13.9" customHeight="1" spans="1:33">
      <c r="A1" s="36"/>
      <c r="F1" s="36"/>
      <c r="AF1" s="46" t="s">
        <v>387</v>
      </c>
      <c r="AG1" s="46"/>
    </row>
    <row r="2" ht="43.9" customHeight="1" spans="1:33">
      <c r="A2" s="37" t="s">
        <v>20</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row>
    <row r="3" ht="24.2" customHeight="1" spans="1:33">
      <c r="A3" s="38" t="str">
        <f>"部门"&amp;":"&amp;封面!E4&amp;封面!E5</f>
        <v>部门:405001益阳市赫山区卫生健康局</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47" t="s">
        <v>31</v>
      </c>
      <c r="AG3" s="47"/>
    </row>
    <row r="4" ht="24.95" customHeight="1" spans="1:33">
      <c r="A4" s="39" t="s">
        <v>155</v>
      </c>
      <c r="B4" s="39"/>
      <c r="C4" s="39"/>
      <c r="D4" s="39" t="s">
        <v>198</v>
      </c>
      <c r="E4" s="39" t="s">
        <v>199</v>
      </c>
      <c r="F4" s="39" t="s">
        <v>388</v>
      </c>
      <c r="G4" s="39" t="s">
        <v>342</v>
      </c>
      <c r="H4" s="39" t="s">
        <v>343</v>
      </c>
      <c r="I4" s="39" t="s">
        <v>344</v>
      </c>
      <c r="J4" s="39" t="s">
        <v>345</v>
      </c>
      <c r="K4" s="39" t="s">
        <v>346</v>
      </c>
      <c r="L4" s="39" t="s">
        <v>347</v>
      </c>
      <c r="M4" s="39" t="s">
        <v>348</v>
      </c>
      <c r="N4" s="39" t="s">
        <v>349</v>
      </c>
      <c r="O4" s="39" t="s">
        <v>350</v>
      </c>
      <c r="P4" s="39" t="s">
        <v>351</v>
      </c>
      <c r="Q4" s="39" t="s">
        <v>352</v>
      </c>
      <c r="R4" s="39" t="s">
        <v>385</v>
      </c>
      <c r="S4" s="39" t="s">
        <v>354</v>
      </c>
      <c r="T4" s="39" t="s">
        <v>355</v>
      </c>
      <c r="U4" s="39" t="s">
        <v>356</v>
      </c>
      <c r="V4" s="60" t="s">
        <v>357</v>
      </c>
      <c r="W4" s="60" t="s">
        <v>358</v>
      </c>
      <c r="X4" s="60" t="s">
        <v>359</v>
      </c>
      <c r="Y4" s="60" t="s">
        <v>360</v>
      </c>
      <c r="Z4" s="60" t="s">
        <v>361</v>
      </c>
      <c r="AA4" s="60" t="s">
        <v>362</v>
      </c>
      <c r="AB4" s="60" t="s">
        <v>312</v>
      </c>
      <c r="AC4" s="60" t="s">
        <v>313</v>
      </c>
      <c r="AD4" s="60" t="s">
        <v>314</v>
      </c>
      <c r="AE4" s="60" t="s">
        <v>315</v>
      </c>
      <c r="AF4" s="39" t="s">
        <v>363</v>
      </c>
      <c r="AG4" s="39" t="s">
        <v>386</v>
      </c>
    </row>
    <row r="5" ht="21.6" customHeight="1" spans="1:33">
      <c r="A5" s="39" t="s">
        <v>163</v>
      </c>
      <c r="B5" s="39" t="s">
        <v>164</v>
      </c>
      <c r="C5" s="39" t="s">
        <v>165</v>
      </c>
      <c r="D5" s="39"/>
      <c r="E5" s="39"/>
      <c r="F5" s="39"/>
      <c r="G5" s="39"/>
      <c r="H5" s="39"/>
      <c r="I5" s="39"/>
      <c r="J5" s="39"/>
      <c r="K5" s="39"/>
      <c r="L5" s="39"/>
      <c r="M5" s="39"/>
      <c r="N5" s="39"/>
      <c r="O5" s="39"/>
      <c r="P5" s="39"/>
      <c r="Q5" s="39"/>
      <c r="R5" s="39"/>
      <c r="S5" s="39"/>
      <c r="T5" s="39"/>
      <c r="U5" s="39"/>
      <c r="V5" s="60"/>
      <c r="W5" s="60"/>
      <c r="X5" s="60"/>
      <c r="Y5" s="60"/>
      <c r="Z5" s="60"/>
      <c r="AA5" s="60"/>
      <c r="AB5" s="60"/>
      <c r="AC5" s="60"/>
      <c r="AD5" s="60"/>
      <c r="AE5" s="60"/>
      <c r="AF5" s="39"/>
      <c r="AG5" s="39"/>
    </row>
    <row r="6" ht="22.9" customHeight="1" spans="1:33">
      <c r="A6" s="41"/>
      <c r="B6" s="12"/>
      <c r="C6" s="12"/>
      <c r="D6" s="34"/>
      <c r="E6" s="34" t="s">
        <v>135</v>
      </c>
      <c r="F6" s="58">
        <f>'1收支总表'!F8</f>
        <v>38.0525</v>
      </c>
      <c r="G6" s="57">
        <f t="shared" ref="G6:H8" si="0">G7</f>
        <v>1.2</v>
      </c>
      <c r="H6" s="57">
        <f t="shared" si="0"/>
        <v>1.25</v>
      </c>
      <c r="I6" s="57"/>
      <c r="J6" s="57"/>
      <c r="K6" s="57">
        <f t="shared" ref="K6:L8" si="1">K7</f>
        <v>1.25</v>
      </c>
      <c r="L6" s="57">
        <f t="shared" si="1"/>
        <v>0.65</v>
      </c>
      <c r="M6" s="58"/>
      <c r="N6" s="58"/>
      <c r="O6" s="58"/>
      <c r="P6" s="58"/>
      <c r="Q6" s="58"/>
      <c r="R6" s="58"/>
      <c r="S6" s="58"/>
      <c r="T6" s="57">
        <f>T7</f>
        <v>1.2</v>
      </c>
      <c r="U6" s="57"/>
      <c r="V6" s="57">
        <f>V7</f>
        <v>7.5</v>
      </c>
      <c r="W6" s="57"/>
      <c r="X6" s="57"/>
      <c r="Y6" s="57"/>
      <c r="Z6" s="57"/>
      <c r="AA6" s="57"/>
      <c r="AB6" s="57">
        <f t="shared" ref="AB6:AE8" si="2">AB7</f>
        <v>2.4122</v>
      </c>
      <c r="AC6" s="57">
        <f t="shared" si="2"/>
        <v>3.6183</v>
      </c>
      <c r="AD6" s="57">
        <f t="shared" si="2"/>
        <v>0</v>
      </c>
      <c r="AE6" s="57">
        <f t="shared" si="2"/>
        <v>18.972</v>
      </c>
      <c r="AF6" s="58"/>
      <c r="AG6" s="58"/>
    </row>
    <row r="7" ht="22.9" customHeight="1" spans="1:33">
      <c r="A7" s="40"/>
      <c r="B7" s="40"/>
      <c r="C7" s="40"/>
      <c r="D7" s="43" t="s">
        <v>153</v>
      </c>
      <c r="E7" s="43" t="s">
        <v>3</v>
      </c>
      <c r="F7" s="58">
        <f>F6</f>
        <v>38.0525</v>
      </c>
      <c r="G7" s="57">
        <f t="shared" si="0"/>
        <v>1.2</v>
      </c>
      <c r="H7" s="57">
        <f t="shared" si="0"/>
        <v>1.25</v>
      </c>
      <c r="I7" s="57"/>
      <c r="J7" s="57"/>
      <c r="K7" s="57">
        <f t="shared" si="1"/>
        <v>1.25</v>
      </c>
      <c r="L7" s="57">
        <f t="shared" si="1"/>
        <v>0.65</v>
      </c>
      <c r="M7" s="58"/>
      <c r="N7" s="58"/>
      <c r="O7" s="58"/>
      <c r="P7" s="58"/>
      <c r="Q7" s="58"/>
      <c r="R7" s="58"/>
      <c r="S7" s="58"/>
      <c r="T7" s="57">
        <f>T8</f>
        <v>1.2</v>
      </c>
      <c r="U7" s="57"/>
      <c r="V7" s="57">
        <f>V8</f>
        <v>7.5</v>
      </c>
      <c r="W7" s="57"/>
      <c r="X7" s="57"/>
      <c r="Y7" s="57"/>
      <c r="Z7" s="57"/>
      <c r="AA7" s="57"/>
      <c r="AB7" s="57">
        <f t="shared" si="2"/>
        <v>2.4122</v>
      </c>
      <c r="AC7" s="57">
        <f t="shared" si="2"/>
        <v>3.6183</v>
      </c>
      <c r="AD7" s="57">
        <f t="shared" si="2"/>
        <v>0</v>
      </c>
      <c r="AE7" s="57">
        <f t="shared" si="2"/>
        <v>18.972</v>
      </c>
      <c r="AF7" s="58"/>
      <c r="AG7" s="58"/>
    </row>
    <row r="8" ht="22.9" customHeight="1" spans="1:33">
      <c r="A8" s="40"/>
      <c r="B8" s="40"/>
      <c r="C8" s="40"/>
      <c r="D8" s="43">
        <f>封面!E4</f>
        <v>405001</v>
      </c>
      <c r="E8" s="43" t="str">
        <f>封面!E5</f>
        <v>益阳市赫山区卫生健康局</v>
      </c>
      <c r="F8" s="58">
        <f>F7</f>
        <v>38.0525</v>
      </c>
      <c r="G8" s="57">
        <f t="shared" si="0"/>
        <v>1.2</v>
      </c>
      <c r="H8" s="57">
        <f t="shared" si="0"/>
        <v>1.25</v>
      </c>
      <c r="I8" s="57"/>
      <c r="J8" s="57"/>
      <c r="K8" s="57">
        <f t="shared" si="1"/>
        <v>1.25</v>
      </c>
      <c r="L8" s="57">
        <f t="shared" si="1"/>
        <v>0.65</v>
      </c>
      <c r="M8" s="58"/>
      <c r="N8" s="58"/>
      <c r="O8" s="58"/>
      <c r="P8" s="58"/>
      <c r="Q8" s="58"/>
      <c r="R8" s="58"/>
      <c r="S8" s="58"/>
      <c r="T8" s="57">
        <f>T9</f>
        <v>1.2</v>
      </c>
      <c r="U8" s="57"/>
      <c r="V8" s="57">
        <f>V9</f>
        <v>7.5</v>
      </c>
      <c r="W8" s="57"/>
      <c r="X8" s="57"/>
      <c r="Y8" s="57"/>
      <c r="Z8" s="57"/>
      <c r="AA8" s="57"/>
      <c r="AB8" s="57">
        <f t="shared" si="2"/>
        <v>2.4122</v>
      </c>
      <c r="AC8" s="57">
        <f t="shared" si="2"/>
        <v>3.6183</v>
      </c>
      <c r="AD8" s="57">
        <f t="shared" si="2"/>
        <v>0</v>
      </c>
      <c r="AE8" s="57">
        <f t="shared" si="2"/>
        <v>18.972</v>
      </c>
      <c r="AF8" s="58"/>
      <c r="AG8" s="58"/>
    </row>
    <row r="9" ht="22.9" customHeight="1" spans="1:33">
      <c r="A9" s="59" t="s">
        <v>170</v>
      </c>
      <c r="B9" s="59" t="s">
        <v>171</v>
      </c>
      <c r="C9" s="59" t="s">
        <v>171</v>
      </c>
      <c r="D9" s="44">
        <f>D8</f>
        <v>405001</v>
      </c>
      <c r="E9" s="34" t="s">
        <v>173</v>
      </c>
      <c r="F9" s="57">
        <f>F8</f>
        <v>38.0525</v>
      </c>
      <c r="G9" s="57">
        <f>VLOOKUP(封面!$E$5,[1]一般预算拨款!$A$7:$AB$32,19,0)</f>
        <v>1.2</v>
      </c>
      <c r="H9" s="57">
        <f>VLOOKUP(封面!$E$5,[1]一般预算拨款!$A$7:$AB$32,20,0)</f>
        <v>1.25</v>
      </c>
      <c r="I9" s="57"/>
      <c r="J9" s="57"/>
      <c r="K9" s="57">
        <f>VLOOKUP(封面!$E$5,[1]一般预算拨款!$A$7:$AB$32,21,0)</f>
        <v>1.25</v>
      </c>
      <c r="L9" s="57">
        <f>VLOOKUP(封面!$E$5,[1]一般预算拨款!$A$7:$AB$32,22,0)</f>
        <v>0.65</v>
      </c>
      <c r="M9" s="57"/>
      <c r="N9" s="57"/>
      <c r="O9" s="57"/>
      <c r="P9" s="57"/>
      <c r="Q9" s="57"/>
      <c r="R9" s="57"/>
      <c r="S9" s="57"/>
      <c r="T9" s="57">
        <f>VLOOKUP(封面!$E$5,[1]一般预算拨款!$A$7:$AB$32,24,0)</f>
        <v>1.2</v>
      </c>
      <c r="U9" s="57"/>
      <c r="V9" s="57">
        <f>VLOOKUP(封面!$E$5,[1]一般预算拨款!$A$7:$AB$32,26,0)</f>
        <v>7.5</v>
      </c>
      <c r="W9" s="57"/>
      <c r="X9" s="57"/>
      <c r="Y9" s="57"/>
      <c r="Z9" s="57"/>
      <c r="AA9" s="57"/>
      <c r="AB9" s="57">
        <f>VLOOKUP(封面!$E$5,[1]一般预算拨款!$A$7:$AB$32,14,0)</f>
        <v>2.4122</v>
      </c>
      <c r="AC9" s="57">
        <f>VLOOKUP(封面!$E$5,[1]一般预算拨款!$A$7:$AB$32,15,0)</f>
        <v>3.6183</v>
      </c>
      <c r="AD9" s="57">
        <f>VLOOKUP(封面!$E$5,[1]一般预算拨款!$A$7:$AB$32,18,0)</f>
        <v>0</v>
      </c>
      <c r="AE9" s="57">
        <f>VLOOKUP(封面!$E$5,[1]一般预算拨款!$A$7:$AB$32,16,0)</f>
        <v>18.972</v>
      </c>
      <c r="AF9" s="57"/>
      <c r="AG9" s="57"/>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H10" sqref="H10"/>
    </sheetView>
  </sheetViews>
  <sheetFormatPr defaultColWidth="10" defaultRowHeight="13.5" outlineLevelRow="7" outlineLevelCol="7"/>
  <cols>
    <col min="1" max="1" width="12.875" style="35" customWidth="1"/>
    <col min="2" max="2" width="29.75" style="35" customWidth="1"/>
    <col min="3" max="3" width="20.75" style="35" customWidth="1"/>
    <col min="4" max="4" width="12.375" style="35" customWidth="1"/>
    <col min="5" max="5" width="10.375" style="35" customWidth="1"/>
    <col min="6" max="6" width="14.125" style="35" customWidth="1"/>
    <col min="7" max="8" width="13.75" style="35" customWidth="1"/>
    <col min="9" max="9" width="9.75" style="35" customWidth="1"/>
    <col min="10" max="16384" width="10" style="35"/>
  </cols>
  <sheetData>
    <row r="1" ht="16.35" customHeight="1" spans="1:8">
      <c r="A1" s="36"/>
      <c r="G1" s="46" t="s">
        <v>389</v>
      </c>
      <c r="H1" s="46"/>
    </row>
    <row r="2" ht="33.6" customHeight="1" spans="1:8">
      <c r="A2" s="37" t="s">
        <v>21</v>
      </c>
      <c r="B2" s="37"/>
      <c r="C2" s="37"/>
      <c r="D2" s="37"/>
      <c r="E2" s="37"/>
      <c r="F2" s="37"/>
      <c r="G2" s="37"/>
      <c r="H2" s="37"/>
    </row>
    <row r="3" ht="24.2" customHeight="1" spans="1:8">
      <c r="A3" s="38" t="str">
        <f>"部门"&amp;":"&amp;封面!E4&amp;封面!E5</f>
        <v>部门:405001益阳市赫山区卫生健康局</v>
      </c>
      <c r="B3" s="38"/>
      <c r="C3" s="38"/>
      <c r="D3" s="38"/>
      <c r="E3" s="38"/>
      <c r="F3" s="38"/>
      <c r="G3" s="38"/>
      <c r="H3" s="47" t="s">
        <v>31</v>
      </c>
    </row>
    <row r="4" ht="23.25" customHeight="1" spans="1:8">
      <c r="A4" s="39" t="s">
        <v>390</v>
      </c>
      <c r="B4" s="39" t="s">
        <v>391</v>
      </c>
      <c r="C4" s="39" t="s">
        <v>392</v>
      </c>
      <c r="D4" s="39" t="s">
        <v>393</v>
      </c>
      <c r="E4" s="39" t="s">
        <v>394</v>
      </c>
      <c r="F4" s="39"/>
      <c r="G4" s="39"/>
      <c r="H4" s="39" t="s">
        <v>395</v>
      </c>
    </row>
    <row r="5" ht="25.9" customHeight="1" spans="1:8">
      <c r="A5" s="39"/>
      <c r="B5" s="39"/>
      <c r="C5" s="39"/>
      <c r="D5" s="39"/>
      <c r="E5" s="39" t="s">
        <v>137</v>
      </c>
      <c r="F5" s="39" t="s">
        <v>396</v>
      </c>
      <c r="G5" s="39" t="s">
        <v>397</v>
      </c>
      <c r="H5" s="39"/>
    </row>
    <row r="6" ht="22.9" customHeight="1" spans="1:8">
      <c r="A6" s="40"/>
      <c r="B6" s="40" t="s">
        <v>135</v>
      </c>
      <c r="C6" s="42">
        <f>D6+E6+H6</f>
        <v>7.5</v>
      </c>
      <c r="D6" s="42"/>
      <c r="E6" s="42"/>
      <c r="F6" s="42"/>
      <c r="G6" s="42"/>
      <c r="H6" s="42">
        <f>H7</f>
        <v>7.5</v>
      </c>
    </row>
    <row r="7" ht="22.9" customHeight="1" spans="1:8">
      <c r="A7" s="43" t="s">
        <v>153</v>
      </c>
      <c r="B7" s="43" t="s">
        <v>3</v>
      </c>
      <c r="C7" s="42">
        <f t="shared" ref="C7:C8" si="0">D7+E7+H7</f>
        <v>7.5</v>
      </c>
      <c r="D7" s="42"/>
      <c r="E7" s="42"/>
      <c r="F7" s="42"/>
      <c r="G7" s="42"/>
      <c r="H7" s="42">
        <f>H8</f>
        <v>7.5</v>
      </c>
    </row>
    <row r="8" ht="22.9" customHeight="1" spans="1:8">
      <c r="A8" s="43">
        <f>封面!E4</f>
        <v>405001</v>
      </c>
      <c r="B8" s="43" t="str">
        <f>封面!E5</f>
        <v>益阳市赫山区卫生健康局</v>
      </c>
      <c r="C8" s="42">
        <f t="shared" si="0"/>
        <v>7.5</v>
      </c>
      <c r="D8" s="57"/>
      <c r="E8" s="45"/>
      <c r="F8" s="57"/>
      <c r="G8" s="57"/>
      <c r="H8" s="57">
        <v>7.5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 sqref="G1:H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28" t="s">
        <v>398</v>
      </c>
      <c r="H1" s="28"/>
    </row>
    <row r="2" ht="38.85" customHeight="1" spans="1:8">
      <c r="A2" s="48" t="s">
        <v>22</v>
      </c>
      <c r="B2" s="48"/>
      <c r="C2" s="48"/>
      <c r="D2" s="48"/>
      <c r="E2" s="48"/>
      <c r="F2" s="48"/>
      <c r="G2" s="48"/>
      <c r="H2" s="48"/>
    </row>
    <row r="3" ht="24.2" customHeight="1" spans="1:8">
      <c r="A3" s="17" t="str">
        <f>"部门"&amp;":"&amp;封面!E4&amp;封面!E5</f>
        <v>部门:405001益阳市赫山区卫生健康局</v>
      </c>
      <c r="B3" s="17"/>
      <c r="C3" s="17"/>
      <c r="D3" s="17"/>
      <c r="E3" s="17"/>
      <c r="F3" s="17"/>
      <c r="G3" s="17"/>
      <c r="H3" s="13" t="s">
        <v>31</v>
      </c>
    </row>
    <row r="4" ht="23.25" customHeight="1" spans="1:8">
      <c r="A4" s="19" t="s">
        <v>156</v>
      </c>
      <c r="B4" s="19" t="s">
        <v>157</v>
      </c>
      <c r="C4" s="19" t="s">
        <v>135</v>
      </c>
      <c r="D4" s="19" t="s">
        <v>399</v>
      </c>
      <c r="E4" s="19"/>
      <c r="F4" s="19"/>
      <c r="G4" s="19"/>
      <c r="H4" s="19" t="s">
        <v>159</v>
      </c>
    </row>
    <row r="5" ht="19.9" customHeight="1" spans="1:8">
      <c r="A5" s="19"/>
      <c r="B5" s="19"/>
      <c r="C5" s="19"/>
      <c r="D5" s="19" t="s">
        <v>137</v>
      </c>
      <c r="E5" s="19" t="s">
        <v>239</v>
      </c>
      <c r="F5" s="19"/>
      <c r="G5" s="19" t="s">
        <v>240</v>
      </c>
      <c r="H5" s="19"/>
    </row>
    <row r="6" ht="27.6" customHeight="1" spans="1:8">
      <c r="A6" s="19"/>
      <c r="B6" s="19"/>
      <c r="C6" s="19"/>
      <c r="D6" s="19"/>
      <c r="E6" s="19" t="s">
        <v>217</v>
      </c>
      <c r="F6" s="19" t="s">
        <v>209</v>
      </c>
      <c r="G6" s="19"/>
      <c r="H6" s="19"/>
    </row>
    <row r="7" ht="22.9" customHeight="1" spans="1:8">
      <c r="A7" s="24"/>
      <c r="B7" s="49" t="s">
        <v>135</v>
      </c>
      <c r="C7" s="23">
        <v>0</v>
      </c>
      <c r="D7" s="23"/>
      <c r="E7" s="23"/>
      <c r="F7" s="23"/>
      <c r="G7" s="23"/>
      <c r="H7" s="23"/>
    </row>
    <row r="8" ht="22.9" customHeight="1" spans="1:8">
      <c r="A8" s="21"/>
      <c r="B8" s="21"/>
      <c r="C8" s="23"/>
      <c r="D8" s="23"/>
      <c r="E8" s="23"/>
      <c r="F8" s="23"/>
      <c r="G8" s="23"/>
      <c r="H8" s="23"/>
    </row>
    <row r="9" ht="22.9" customHeight="1" spans="1:8">
      <c r="A9" s="50"/>
      <c r="B9" s="50"/>
      <c r="C9" s="23"/>
      <c r="D9" s="23"/>
      <c r="E9" s="23"/>
      <c r="F9" s="23"/>
      <c r="G9" s="23"/>
      <c r="H9" s="23"/>
    </row>
    <row r="10" ht="22.9" customHeight="1" spans="1:8">
      <c r="A10" s="50"/>
      <c r="B10" s="50"/>
      <c r="C10" s="23"/>
      <c r="D10" s="23"/>
      <c r="E10" s="23"/>
      <c r="F10" s="23"/>
      <c r="G10" s="23"/>
      <c r="H10" s="23"/>
    </row>
    <row r="11" ht="22.9" customHeight="1" spans="1:8">
      <c r="A11" s="50"/>
      <c r="B11" s="50"/>
      <c r="C11" s="23"/>
      <c r="D11" s="23"/>
      <c r="E11" s="23"/>
      <c r="F11" s="23"/>
      <c r="G11" s="23"/>
      <c r="H11" s="23"/>
    </row>
    <row r="12" ht="22.9" customHeight="1" spans="1:8">
      <c r="A12" s="51"/>
      <c r="B12" s="51"/>
      <c r="C12" s="27"/>
      <c r="D12" s="27"/>
      <c r="E12" s="52"/>
      <c r="F12" s="52"/>
      <c r="G12" s="52"/>
      <c r="H12" s="52"/>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C14" sqref="C14"/>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6" t="s">
        <v>4</v>
      </c>
      <c r="C1" s="16"/>
    </row>
    <row r="2" ht="24.95" customHeight="1" spans="2:3">
      <c r="B2" s="16"/>
      <c r="C2" s="16"/>
    </row>
    <row r="3" ht="31.15" customHeight="1" spans="2:3">
      <c r="B3" s="115" t="s">
        <v>5</v>
      </c>
      <c r="C3" s="115"/>
    </row>
    <row r="4" ht="32.65" customHeight="1" spans="2:3">
      <c r="B4" s="116">
        <v>1</v>
      </c>
      <c r="C4" s="117" t="s">
        <v>6</v>
      </c>
    </row>
    <row r="5" ht="32.65" customHeight="1" spans="2:3">
      <c r="B5" s="116">
        <v>2</v>
      </c>
      <c r="C5" s="118" t="s">
        <v>7</v>
      </c>
    </row>
    <row r="6" ht="32.65" customHeight="1" spans="2:3">
      <c r="B6" s="116">
        <v>3</v>
      </c>
      <c r="C6" s="117" t="s">
        <v>8</v>
      </c>
    </row>
    <row r="7" ht="32.65" customHeight="1" spans="2:3">
      <c r="B7" s="116">
        <v>4</v>
      </c>
      <c r="C7" s="117" t="s">
        <v>9</v>
      </c>
    </row>
    <row r="8" ht="32.65" customHeight="1" spans="2:3">
      <c r="B8" s="116">
        <v>5</v>
      </c>
      <c r="C8" s="117" t="s">
        <v>10</v>
      </c>
    </row>
    <row r="9" ht="32.65" customHeight="1" spans="2:3">
      <c r="B9" s="116">
        <v>6</v>
      </c>
      <c r="C9" s="117" t="s">
        <v>11</v>
      </c>
    </row>
    <row r="10" ht="32.65" customHeight="1" spans="2:3">
      <c r="B10" s="116">
        <v>7</v>
      </c>
      <c r="C10" s="117" t="s">
        <v>12</v>
      </c>
    </row>
    <row r="11" ht="32.65" customHeight="1" spans="2:3">
      <c r="B11" s="116">
        <v>8</v>
      </c>
      <c r="C11" s="117" t="s">
        <v>13</v>
      </c>
    </row>
    <row r="12" ht="32.65" customHeight="1" spans="2:3">
      <c r="B12" s="116">
        <v>9</v>
      </c>
      <c r="C12" s="117" t="s">
        <v>14</v>
      </c>
    </row>
    <row r="13" ht="32.65" customHeight="1" spans="2:3">
      <c r="B13" s="116">
        <v>10</v>
      </c>
      <c r="C13" s="117" t="s">
        <v>15</v>
      </c>
    </row>
    <row r="14" ht="32.65" customHeight="1" spans="2:3">
      <c r="B14" s="116">
        <v>11</v>
      </c>
      <c r="C14" s="117" t="s">
        <v>16</v>
      </c>
    </row>
    <row r="15" ht="32.65" customHeight="1" spans="2:3">
      <c r="B15" s="116">
        <v>12</v>
      </c>
      <c r="C15" s="117" t="s">
        <v>17</v>
      </c>
    </row>
    <row r="16" ht="32.65" customHeight="1" spans="2:3">
      <c r="B16" s="116">
        <v>13</v>
      </c>
      <c r="C16" s="117" t="s">
        <v>18</v>
      </c>
    </row>
    <row r="17" ht="32.65" customHeight="1" spans="2:3">
      <c r="B17" s="116">
        <v>14</v>
      </c>
      <c r="C17" s="117" t="s">
        <v>19</v>
      </c>
    </row>
    <row r="18" ht="32.65" customHeight="1" spans="2:3">
      <c r="B18" s="116">
        <v>15</v>
      </c>
      <c r="C18" s="117" t="s">
        <v>20</v>
      </c>
    </row>
    <row r="19" ht="32.65" customHeight="1" spans="2:3">
      <c r="B19" s="116">
        <v>16</v>
      </c>
      <c r="C19" s="117" t="s">
        <v>21</v>
      </c>
    </row>
    <row r="20" ht="32.65" customHeight="1" spans="2:3">
      <c r="B20" s="116">
        <v>17</v>
      </c>
      <c r="C20" s="117" t="s">
        <v>22</v>
      </c>
    </row>
    <row r="21" ht="32.65" customHeight="1" spans="2:3">
      <c r="B21" s="116">
        <v>18</v>
      </c>
      <c r="C21" s="117" t="s">
        <v>23</v>
      </c>
    </row>
    <row r="22" ht="32.65" customHeight="1" spans="2:3">
      <c r="B22" s="116">
        <v>19</v>
      </c>
      <c r="C22" s="117" t="s">
        <v>24</v>
      </c>
    </row>
    <row r="23" ht="32.65" customHeight="1" spans="2:3">
      <c r="B23" s="116">
        <v>20</v>
      </c>
      <c r="C23" s="117" t="s">
        <v>25</v>
      </c>
    </row>
    <row r="24" ht="32.65" customHeight="1" spans="2:3">
      <c r="B24" s="116">
        <v>21</v>
      </c>
      <c r="C24" s="117" t="s">
        <v>26</v>
      </c>
    </row>
    <row r="25" ht="32.65" customHeight="1" spans="2:3">
      <c r="B25" s="116">
        <v>22</v>
      </c>
      <c r="C25" s="117" t="s">
        <v>27</v>
      </c>
    </row>
    <row r="26" ht="32.65" customHeight="1" spans="2:3">
      <c r="B26" s="116">
        <v>23</v>
      </c>
      <c r="C26" s="117" t="s">
        <v>28</v>
      </c>
    </row>
    <row r="27" ht="32.65" customHeight="1" spans="2:3">
      <c r="B27" s="116">
        <v>24</v>
      </c>
      <c r="C27" s="117"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4.5" customWidth="1"/>
    <col min="2" max="2" width="4.75" customWidth="1"/>
    <col min="3" max="3" width="5" customWidth="1"/>
    <col min="4" max="4" width="6.625" customWidth="1"/>
    <col min="5" max="5" width="12.25" customWidth="1"/>
    <col min="6" max="6" width="9.25" customWidth="1"/>
    <col min="7" max="20" width="7.125" customWidth="1"/>
    <col min="21" max="22" width="9.75" customWidth="1"/>
  </cols>
  <sheetData>
    <row r="1" ht="16.35" customHeight="1" spans="1:20">
      <c r="A1" s="3"/>
      <c r="S1" s="28" t="s">
        <v>400</v>
      </c>
      <c r="T1" s="28"/>
    </row>
    <row r="2" ht="47.45" customHeight="1" spans="1:17">
      <c r="A2" s="48" t="s">
        <v>23</v>
      </c>
      <c r="B2" s="48"/>
      <c r="C2" s="48"/>
      <c r="D2" s="48"/>
      <c r="E2" s="48"/>
      <c r="F2" s="48"/>
      <c r="G2" s="48"/>
      <c r="H2" s="48"/>
      <c r="I2" s="48"/>
      <c r="J2" s="48"/>
      <c r="K2" s="48"/>
      <c r="L2" s="48"/>
      <c r="M2" s="48"/>
      <c r="N2" s="48"/>
      <c r="O2" s="48"/>
      <c r="P2" s="48"/>
      <c r="Q2" s="48"/>
    </row>
    <row r="3" ht="24.2" customHeight="1" spans="1:20">
      <c r="A3" s="17" t="str">
        <f>"部门"&amp;":"&amp;封面!E4&amp;封面!E5</f>
        <v>部门:405001益阳市赫山区卫生健康局</v>
      </c>
      <c r="B3" s="17"/>
      <c r="C3" s="17"/>
      <c r="D3" s="17"/>
      <c r="E3" s="17"/>
      <c r="F3" s="17"/>
      <c r="G3" s="17"/>
      <c r="H3" s="17"/>
      <c r="I3" s="17"/>
      <c r="J3" s="17"/>
      <c r="K3" s="17"/>
      <c r="L3" s="17"/>
      <c r="M3" s="17"/>
      <c r="N3" s="17"/>
      <c r="O3" s="17"/>
      <c r="P3" s="17"/>
      <c r="Q3" s="17"/>
      <c r="R3" s="17"/>
      <c r="S3" s="13" t="s">
        <v>31</v>
      </c>
      <c r="T3" s="13"/>
    </row>
    <row r="4" ht="27.6" customHeight="1" spans="1:20">
      <c r="A4" s="19" t="s">
        <v>155</v>
      </c>
      <c r="B4" s="19"/>
      <c r="C4" s="19"/>
      <c r="D4" s="19" t="s">
        <v>198</v>
      </c>
      <c r="E4" s="19" t="s">
        <v>199</v>
      </c>
      <c r="F4" s="19" t="s">
        <v>200</v>
      </c>
      <c r="G4" s="19" t="s">
        <v>201</v>
      </c>
      <c r="H4" s="19" t="s">
        <v>202</v>
      </c>
      <c r="I4" s="19" t="s">
        <v>203</v>
      </c>
      <c r="J4" s="19" t="s">
        <v>204</v>
      </c>
      <c r="K4" s="19" t="s">
        <v>205</v>
      </c>
      <c r="L4" s="19" t="s">
        <v>206</v>
      </c>
      <c r="M4" s="19" t="s">
        <v>207</v>
      </c>
      <c r="N4" s="19" t="s">
        <v>208</v>
      </c>
      <c r="O4" s="19" t="s">
        <v>209</v>
      </c>
      <c r="P4" s="19" t="s">
        <v>210</v>
      </c>
      <c r="Q4" s="19" t="s">
        <v>211</v>
      </c>
      <c r="R4" s="19" t="s">
        <v>212</v>
      </c>
      <c r="S4" s="19" t="s">
        <v>213</v>
      </c>
      <c r="T4" s="19" t="s">
        <v>214</v>
      </c>
    </row>
    <row r="5" ht="19.9" customHeight="1" spans="1:20">
      <c r="A5" s="19" t="s">
        <v>163</v>
      </c>
      <c r="B5" s="19" t="s">
        <v>164</v>
      </c>
      <c r="C5" s="19" t="s">
        <v>165</v>
      </c>
      <c r="D5" s="19"/>
      <c r="E5" s="19"/>
      <c r="F5" s="19"/>
      <c r="G5" s="19"/>
      <c r="H5" s="19"/>
      <c r="I5" s="19"/>
      <c r="J5" s="19"/>
      <c r="K5" s="19"/>
      <c r="L5" s="19"/>
      <c r="M5" s="19"/>
      <c r="N5" s="19"/>
      <c r="O5" s="19"/>
      <c r="P5" s="19"/>
      <c r="Q5" s="19"/>
      <c r="R5" s="19"/>
      <c r="S5" s="19"/>
      <c r="T5" s="19"/>
    </row>
    <row r="6" ht="22.9" customHeight="1" spans="1:20">
      <c r="A6" s="24"/>
      <c r="B6" s="24"/>
      <c r="C6" s="24"/>
      <c r="D6" s="24"/>
      <c r="E6" s="24" t="s">
        <v>135</v>
      </c>
      <c r="F6" s="23">
        <v>0</v>
      </c>
      <c r="G6" s="23"/>
      <c r="H6" s="23"/>
      <c r="I6" s="23"/>
      <c r="J6" s="23"/>
      <c r="K6" s="23"/>
      <c r="L6" s="23"/>
      <c r="M6" s="23"/>
      <c r="N6" s="23"/>
      <c r="O6" s="23"/>
      <c r="P6" s="23"/>
      <c r="Q6" s="23"/>
      <c r="R6" s="23"/>
      <c r="S6" s="23"/>
      <c r="T6" s="23"/>
    </row>
    <row r="7" ht="22.9" customHeight="1" spans="1:20">
      <c r="A7" s="24"/>
      <c r="B7" s="24"/>
      <c r="C7" s="24"/>
      <c r="D7" s="21"/>
      <c r="E7" s="21"/>
      <c r="F7" s="23"/>
      <c r="G7" s="23"/>
      <c r="H7" s="23"/>
      <c r="I7" s="23"/>
      <c r="J7" s="23"/>
      <c r="K7" s="23"/>
      <c r="L7" s="23"/>
      <c r="M7" s="23"/>
      <c r="N7" s="23"/>
      <c r="O7" s="23"/>
      <c r="P7" s="23"/>
      <c r="Q7" s="23"/>
      <c r="R7" s="23"/>
      <c r="S7" s="23"/>
      <c r="T7" s="23"/>
    </row>
    <row r="8" ht="22.9" customHeight="1" spans="1:20">
      <c r="A8" s="53"/>
      <c r="B8" s="53"/>
      <c r="C8" s="53"/>
      <c r="D8" s="50"/>
      <c r="E8" s="50"/>
      <c r="F8" s="23"/>
      <c r="G8" s="23"/>
      <c r="H8" s="23"/>
      <c r="I8" s="23"/>
      <c r="J8" s="23"/>
      <c r="K8" s="23"/>
      <c r="L8" s="23"/>
      <c r="M8" s="23"/>
      <c r="N8" s="23"/>
      <c r="O8" s="23"/>
      <c r="P8" s="23"/>
      <c r="Q8" s="23"/>
      <c r="R8" s="23"/>
      <c r="S8" s="23"/>
      <c r="T8" s="23"/>
    </row>
    <row r="9" ht="22.9" customHeight="1" spans="1:20">
      <c r="A9" s="54"/>
      <c r="B9" s="54"/>
      <c r="C9" s="54"/>
      <c r="D9" s="51"/>
      <c r="E9" s="55"/>
      <c r="F9" s="56"/>
      <c r="G9" s="56"/>
      <c r="H9" s="56"/>
      <c r="I9" s="56"/>
      <c r="J9" s="56"/>
      <c r="K9" s="56"/>
      <c r="L9" s="56"/>
      <c r="M9" s="56"/>
      <c r="N9" s="56"/>
      <c r="O9" s="56"/>
      <c r="P9" s="56"/>
      <c r="Q9" s="56"/>
      <c r="R9" s="56"/>
      <c r="S9" s="56"/>
      <c r="T9" s="56"/>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28" t="s">
        <v>401</v>
      </c>
      <c r="T1" s="28"/>
    </row>
    <row r="2" ht="47.45" customHeight="1" spans="1:20">
      <c r="A2" s="48" t="s">
        <v>24</v>
      </c>
      <c r="B2" s="48"/>
      <c r="C2" s="48"/>
      <c r="D2" s="48"/>
      <c r="E2" s="48"/>
      <c r="F2" s="48"/>
      <c r="G2" s="48"/>
      <c r="H2" s="48"/>
      <c r="I2" s="48"/>
      <c r="J2" s="48"/>
      <c r="K2" s="48"/>
      <c r="L2" s="48"/>
      <c r="M2" s="48"/>
      <c r="N2" s="48"/>
      <c r="O2" s="48"/>
      <c r="P2" s="48"/>
      <c r="Q2" s="48"/>
      <c r="R2" s="48"/>
      <c r="S2" s="48"/>
      <c r="T2" s="48"/>
    </row>
    <row r="3" ht="21.6" customHeight="1" spans="1:20">
      <c r="A3" s="17" t="str">
        <f>"部门"&amp;":"&amp;封面!E4&amp;封面!E5</f>
        <v>部门:405001益阳市赫山区卫生健康局</v>
      </c>
      <c r="B3" s="17"/>
      <c r="C3" s="17"/>
      <c r="D3" s="17"/>
      <c r="E3" s="17"/>
      <c r="F3" s="17"/>
      <c r="G3" s="17"/>
      <c r="H3" s="17"/>
      <c r="I3" s="17"/>
      <c r="J3" s="17"/>
      <c r="K3" s="17"/>
      <c r="L3" s="17"/>
      <c r="M3" s="17"/>
      <c r="N3" s="17"/>
      <c r="O3" s="17"/>
      <c r="P3" s="17"/>
      <c r="Q3" s="17"/>
      <c r="R3" s="17"/>
      <c r="S3" s="13" t="s">
        <v>31</v>
      </c>
      <c r="T3" s="13"/>
    </row>
    <row r="4" ht="29.25" customHeight="1" spans="1:20">
      <c r="A4" s="19" t="s">
        <v>155</v>
      </c>
      <c r="B4" s="19"/>
      <c r="C4" s="19"/>
      <c r="D4" s="19" t="s">
        <v>198</v>
      </c>
      <c r="E4" s="19" t="s">
        <v>199</v>
      </c>
      <c r="F4" s="19" t="s">
        <v>216</v>
      </c>
      <c r="G4" s="19" t="s">
        <v>158</v>
      </c>
      <c r="H4" s="19"/>
      <c r="I4" s="19"/>
      <c r="J4" s="19"/>
      <c r="K4" s="19" t="s">
        <v>159</v>
      </c>
      <c r="L4" s="19"/>
      <c r="M4" s="19"/>
      <c r="N4" s="19"/>
      <c r="O4" s="19"/>
      <c r="P4" s="19"/>
      <c r="Q4" s="19"/>
      <c r="R4" s="19"/>
      <c r="S4" s="19"/>
      <c r="T4" s="19"/>
    </row>
    <row r="5" ht="50.1" customHeight="1" spans="1:20">
      <c r="A5" s="19" t="s">
        <v>163</v>
      </c>
      <c r="B5" s="19" t="s">
        <v>164</v>
      </c>
      <c r="C5" s="19" t="s">
        <v>165</v>
      </c>
      <c r="D5" s="19"/>
      <c r="E5" s="19"/>
      <c r="F5" s="19"/>
      <c r="G5" s="19" t="s">
        <v>135</v>
      </c>
      <c r="H5" s="19" t="s">
        <v>217</v>
      </c>
      <c r="I5" s="19" t="s">
        <v>218</v>
      </c>
      <c r="J5" s="19" t="s">
        <v>209</v>
      </c>
      <c r="K5" s="19" t="s">
        <v>135</v>
      </c>
      <c r="L5" s="19" t="s">
        <v>220</v>
      </c>
      <c r="M5" s="19" t="s">
        <v>221</v>
      </c>
      <c r="N5" s="19" t="s">
        <v>211</v>
      </c>
      <c r="O5" s="19" t="s">
        <v>222</v>
      </c>
      <c r="P5" s="19" t="s">
        <v>223</v>
      </c>
      <c r="Q5" s="19" t="s">
        <v>224</v>
      </c>
      <c r="R5" s="19" t="s">
        <v>207</v>
      </c>
      <c r="S5" s="19" t="s">
        <v>210</v>
      </c>
      <c r="T5" s="19" t="s">
        <v>214</v>
      </c>
    </row>
    <row r="6" ht="22.9" customHeight="1" spans="1:20">
      <c r="A6" s="24"/>
      <c r="B6" s="24"/>
      <c r="C6" s="24"/>
      <c r="D6" s="24"/>
      <c r="E6" s="24" t="s">
        <v>135</v>
      </c>
      <c r="F6" s="23">
        <v>0</v>
      </c>
      <c r="G6" s="23"/>
      <c r="H6" s="23"/>
      <c r="I6" s="23"/>
      <c r="J6" s="23"/>
      <c r="K6" s="23"/>
      <c r="L6" s="23"/>
      <c r="M6" s="23"/>
      <c r="N6" s="23"/>
      <c r="O6" s="23"/>
      <c r="P6" s="23"/>
      <c r="Q6" s="23"/>
      <c r="R6" s="23"/>
      <c r="S6" s="23"/>
      <c r="T6" s="23"/>
    </row>
    <row r="7" ht="22.9" customHeight="1" spans="1:20">
      <c r="A7" s="24"/>
      <c r="B7" s="24"/>
      <c r="C7" s="24"/>
      <c r="D7" s="21"/>
      <c r="E7" s="21"/>
      <c r="F7" s="23"/>
      <c r="G7" s="23"/>
      <c r="H7" s="23"/>
      <c r="I7" s="23"/>
      <c r="J7" s="23"/>
      <c r="K7" s="23"/>
      <c r="L7" s="23"/>
      <c r="M7" s="23"/>
      <c r="N7" s="23"/>
      <c r="O7" s="23"/>
      <c r="P7" s="23"/>
      <c r="Q7" s="23"/>
      <c r="R7" s="23"/>
      <c r="S7" s="23"/>
      <c r="T7" s="23"/>
    </row>
    <row r="8" ht="22.9" customHeight="1" spans="1:20">
      <c r="A8" s="53"/>
      <c r="B8" s="53"/>
      <c r="C8" s="53"/>
      <c r="D8" s="50"/>
      <c r="E8" s="50"/>
      <c r="F8" s="23"/>
      <c r="G8" s="23"/>
      <c r="H8" s="23"/>
      <c r="I8" s="23"/>
      <c r="J8" s="23"/>
      <c r="K8" s="23"/>
      <c r="L8" s="23"/>
      <c r="M8" s="23"/>
      <c r="N8" s="23"/>
      <c r="O8" s="23"/>
      <c r="P8" s="23"/>
      <c r="Q8" s="23"/>
      <c r="R8" s="23"/>
      <c r="S8" s="23"/>
      <c r="T8" s="23"/>
    </row>
    <row r="9" ht="22.9" customHeight="1" spans="1:20">
      <c r="A9" s="54"/>
      <c r="B9" s="54"/>
      <c r="C9" s="54"/>
      <c r="D9" s="51"/>
      <c r="E9" s="55"/>
      <c r="F9" s="52"/>
      <c r="G9" s="27"/>
      <c r="H9" s="27"/>
      <c r="I9" s="27"/>
      <c r="J9" s="27"/>
      <c r="K9" s="27"/>
      <c r="L9" s="27"/>
      <c r="M9" s="27"/>
      <c r="N9" s="27"/>
      <c r="O9" s="27"/>
      <c r="P9" s="27"/>
      <c r="Q9" s="27"/>
      <c r="R9" s="27"/>
      <c r="S9" s="27"/>
      <c r="T9" s="2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28" t="s">
        <v>402</v>
      </c>
    </row>
    <row r="2" ht="38.85" customHeight="1" spans="1:8">
      <c r="A2" s="48" t="s">
        <v>403</v>
      </c>
      <c r="B2" s="48"/>
      <c r="C2" s="48"/>
      <c r="D2" s="48"/>
      <c r="E2" s="48"/>
      <c r="F2" s="48"/>
      <c r="G2" s="48"/>
      <c r="H2" s="48"/>
    </row>
    <row r="3" ht="24.2" customHeight="1" spans="1:8">
      <c r="A3" s="17" t="str">
        <f>"部门"&amp;":"&amp;封面!E4&amp;封面!E5</f>
        <v>部门:405001益阳市赫山区卫生健康局</v>
      </c>
      <c r="B3" s="17"/>
      <c r="C3" s="17"/>
      <c r="D3" s="17"/>
      <c r="E3" s="17"/>
      <c r="F3" s="17"/>
      <c r="G3" s="17"/>
      <c r="H3" s="13" t="s">
        <v>31</v>
      </c>
    </row>
    <row r="4" ht="19.9" customHeight="1" spans="1:8">
      <c r="A4" s="19" t="s">
        <v>156</v>
      </c>
      <c r="B4" s="19" t="s">
        <v>157</v>
      </c>
      <c r="C4" s="19" t="s">
        <v>135</v>
      </c>
      <c r="D4" s="19" t="s">
        <v>404</v>
      </c>
      <c r="E4" s="19"/>
      <c r="F4" s="19"/>
      <c r="G4" s="19"/>
      <c r="H4" s="19" t="s">
        <v>159</v>
      </c>
    </row>
    <row r="5" ht="23.25" customHeight="1" spans="1:8">
      <c r="A5" s="19"/>
      <c r="B5" s="19"/>
      <c r="C5" s="19"/>
      <c r="D5" s="19" t="s">
        <v>137</v>
      </c>
      <c r="E5" s="19" t="s">
        <v>239</v>
      </c>
      <c r="F5" s="19"/>
      <c r="G5" s="19" t="s">
        <v>240</v>
      </c>
      <c r="H5" s="19"/>
    </row>
    <row r="6" ht="23.25" customHeight="1" spans="1:8">
      <c r="A6" s="19"/>
      <c r="B6" s="19"/>
      <c r="C6" s="19"/>
      <c r="D6" s="19"/>
      <c r="E6" s="19" t="s">
        <v>217</v>
      </c>
      <c r="F6" s="19" t="s">
        <v>209</v>
      </c>
      <c r="G6" s="19"/>
      <c r="H6" s="19"/>
    </row>
    <row r="7" ht="22.9" customHeight="1" spans="1:8">
      <c r="A7" s="24"/>
      <c r="B7" s="49" t="s">
        <v>135</v>
      </c>
      <c r="C7" s="23">
        <v>0</v>
      </c>
      <c r="D7" s="23"/>
      <c r="E7" s="23"/>
      <c r="F7" s="23"/>
      <c r="G7" s="23"/>
      <c r="H7" s="23"/>
    </row>
    <row r="8" ht="22.9" customHeight="1" spans="1:8">
      <c r="A8" s="21"/>
      <c r="B8" s="21"/>
      <c r="C8" s="23"/>
      <c r="D8" s="23"/>
      <c r="E8" s="23"/>
      <c r="F8" s="23"/>
      <c r="G8" s="23"/>
      <c r="H8" s="23"/>
    </row>
    <row r="9" ht="22.9" customHeight="1" spans="1:8">
      <c r="A9" s="50"/>
      <c r="B9" s="50"/>
      <c r="C9" s="23"/>
      <c r="D9" s="23"/>
      <c r="E9" s="23"/>
      <c r="F9" s="23"/>
      <c r="G9" s="23"/>
      <c r="H9" s="23"/>
    </row>
    <row r="10" ht="22.9" customHeight="1" spans="1:8">
      <c r="A10" s="50"/>
      <c r="B10" s="50"/>
      <c r="C10" s="23"/>
      <c r="D10" s="23"/>
      <c r="E10" s="23"/>
      <c r="F10" s="23"/>
      <c r="G10" s="23"/>
      <c r="H10" s="23"/>
    </row>
    <row r="11" ht="22.9" customHeight="1" spans="1:8">
      <c r="A11" s="50"/>
      <c r="B11" s="50"/>
      <c r="C11" s="23"/>
      <c r="D11" s="23"/>
      <c r="E11" s="23"/>
      <c r="F11" s="23"/>
      <c r="G11" s="23"/>
      <c r="H11" s="23"/>
    </row>
    <row r="12" ht="22.9" customHeight="1" spans="1:8">
      <c r="A12" s="51"/>
      <c r="B12" s="51"/>
      <c r="C12" s="27"/>
      <c r="D12" s="27"/>
      <c r="E12" s="52"/>
      <c r="F12" s="52"/>
      <c r="G12" s="52"/>
      <c r="H12" s="5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28" t="s">
        <v>405</v>
      </c>
    </row>
    <row r="2" ht="38.85" customHeight="1" spans="1:8">
      <c r="A2" s="48" t="s">
        <v>26</v>
      </c>
      <c r="B2" s="48"/>
      <c r="C2" s="48"/>
      <c r="D2" s="48"/>
      <c r="E2" s="48"/>
      <c r="F2" s="48"/>
      <c r="G2" s="48"/>
      <c r="H2" s="48"/>
    </row>
    <row r="3" ht="24.2" customHeight="1" spans="1:8">
      <c r="A3" s="17" t="str">
        <f>"部门"&amp;":"&amp;封面!E4&amp;封面!E5</f>
        <v>部门:405001益阳市赫山区卫生健康局</v>
      </c>
      <c r="B3" s="17"/>
      <c r="C3" s="17"/>
      <c r="D3" s="17"/>
      <c r="E3" s="17"/>
      <c r="F3" s="17"/>
      <c r="G3" s="17"/>
      <c r="H3" s="13" t="s">
        <v>31</v>
      </c>
    </row>
    <row r="4" ht="20.65" customHeight="1" spans="1:8">
      <c r="A4" s="19" t="s">
        <v>156</v>
      </c>
      <c r="B4" s="19" t="s">
        <v>157</v>
      </c>
      <c r="C4" s="19" t="s">
        <v>135</v>
      </c>
      <c r="D4" s="19" t="s">
        <v>406</v>
      </c>
      <c r="E4" s="19"/>
      <c r="F4" s="19"/>
      <c r="G4" s="19"/>
      <c r="H4" s="19" t="s">
        <v>159</v>
      </c>
    </row>
    <row r="5" ht="18.95" customHeight="1" spans="1:8">
      <c r="A5" s="19"/>
      <c r="B5" s="19"/>
      <c r="C5" s="19"/>
      <c r="D5" s="19" t="s">
        <v>137</v>
      </c>
      <c r="E5" s="19" t="s">
        <v>239</v>
      </c>
      <c r="F5" s="19"/>
      <c r="G5" s="19" t="s">
        <v>240</v>
      </c>
      <c r="H5" s="19"/>
    </row>
    <row r="6" ht="24.2" customHeight="1" spans="1:8">
      <c r="A6" s="19"/>
      <c r="B6" s="19"/>
      <c r="C6" s="19"/>
      <c r="D6" s="19"/>
      <c r="E6" s="19" t="s">
        <v>217</v>
      </c>
      <c r="F6" s="19" t="s">
        <v>209</v>
      </c>
      <c r="G6" s="19"/>
      <c r="H6" s="19"/>
    </row>
    <row r="7" ht="22.9" customHeight="1" spans="1:8">
      <c r="A7" s="24"/>
      <c r="B7" s="49" t="s">
        <v>135</v>
      </c>
      <c r="C7" s="23">
        <v>0</v>
      </c>
      <c r="D7" s="23"/>
      <c r="E7" s="23"/>
      <c r="F7" s="23"/>
      <c r="G7" s="23"/>
      <c r="H7" s="23"/>
    </row>
    <row r="8" ht="22.9" customHeight="1" spans="1:8">
      <c r="A8" s="21"/>
      <c r="B8" s="21"/>
      <c r="C8" s="23"/>
      <c r="D8" s="23"/>
      <c r="E8" s="23"/>
      <c r="F8" s="23"/>
      <c r="G8" s="23"/>
      <c r="H8" s="23"/>
    </row>
    <row r="9" ht="22.9" customHeight="1" spans="1:8">
      <c r="A9" s="50"/>
      <c r="B9" s="50"/>
      <c r="C9" s="23"/>
      <c r="D9" s="23"/>
      <c r="E9" s="23"/>
      <c r="F9" s="23"/>
      <c r="G9" s="23"/>
      <c r="H9" s="23"/>
    </row>
    <row r="10" ht="22.9" customHeight="1" spans="1:8">
      <c r="A10" s="50"/>
      <c r="B10" s="50"/>
      <c r="C10" s="23"/>
      <c r="D10" s="23"/>
      <c r="E10" s="23"/>
      <c r="F10" s="23"/>
      <c r="G10" s="23"/>
      <c r="H10" s="23"/>
    </row>
    <row r="11" ht="22.9" customHeight="1" spans="1:8">
      <c r="A11" s="50"/>
      <c r="B11" s="50"/>
      <c r="C11" s="23"/>
      <c r="D11" s="23"/>
      <c r="E11" s="23"/>
      <c r="F11" s="23"/>
      <c r="G11" s="23"/>
      <c r="H11" s="23"/>
    </row>
    <row r="12" ht="22.9" customHeight="1" spans="1:8">
      <c r="A12" s="51"/>
      <c r="B12" s="51"/>
      <c r="C12" s="27"/>
      <c r="D12" s="27"/>
      <c r="E12" s="52"/>
      <c r="F12" s="52"/>
      <c r="G12" s="52"/>
      <c r="H12" s="5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zoomScale="143" zoomScaleNormal="143" topLeftCell="A6" workbookViewId="0">
      <selection activeCell="E14" sqref="E14"/>
    </sheetView>
  </sheetViews>
  <sheetFormatPr defaultColWidth="10" defaultRowHeight="13.5"/>
  <cols>
    <col min="1" max="1" width="10" style="35" customWidth="1"/>
    <col min="2" max="2" width="21.75" style="35" customWidth="1"/>
    <col min="3" max="3" width="13.25" style="35" customWidth="1"/>
    <col min="4" max="14" width="7.75" style="35" customWidth="1"/>
    <col min="15" max="18" width="9.75" style="35" customWidth="1"/>
    <col min="19" max="16384" width="10" style="35"/>
  </cols>
  <sheetData>
    <row r="1" ht="16.35" customHeight="1" spans="1:14">
      <c r="A1" s="36"/>
      <c r="M1" s="46" t="s">
        <v>407</v>
      </c>
      <c r="N1" s="46"/>
    </row>
    <row r="2" ht="45.75" customHeight="1" spans="1:14">
      <c r="A2" s="37" t="s">
        <v>27</v>
      </c>
      <c r="B2" s="37"/>
      <c r="C2" s="37"/>
      <c r="D2" s="37"/>
      <c r="E2" s="37"/>
      <c r="F2" s="37"/>
      <c r="G2" s="37"/>
      <c r="H2" s="37"/>
      <c r="I2" s="37"/>
      <c r="J2" s="37"/>
      <c r="K2" s="37"/>
      <c r="L2" s="37"/>
      <c r="M2" s="37"/>
      <c r="N2" s="37"/>
    </row>
    <row r="3" ht="18.2" customHeight="1" spans="1:14">
      <c r="A3" s="38" t="str">
        <f>"部门"&amp;":"&amp;封面!E4&amp;封面!E5</f>
        <v>部门:405001益阳市赫山区卫生健康局</v>
      </c>
      <c r="B3" s="38"/>
      <c r="C3" s="38"/>
      <c r="D3" s="38"/>
      <c r="E3" s="38"/>
      <c r="F3" s="38"/>
      <c r="G3" s="38"/>
      <c r="H3" s="38"/>
      <c r="I3" s="38"/>
      <c r="J3" s="38"/>
      <c r="K3" s="38"/>
      <c r="L3" s="38"/>
      <c r="M3" s="47" t="s">
        <v>31</v>
      </c>
      <c r="N3" s="47"/>
    </row>
    <row r="4" ht="26.1" customHeight="1" spans="1:14">
      <c r="A4" s="39" t="s">
        <v>198</v>
      </c>
      <c r="B4" s="39" t="s">
        <v>408</v>
      </c>
      <c r="C4" s="39" t="s">
        <v>409</v>
      </c>
      <c r="D4" s="39"/>
      <c r="E4" s="39"/>
      <c r="F4" s="39"/>
      <c r="G4" s="39"/>
      <c r="H4" s="39"/>
      <c r="I4" s="39"/>
      <c r="J4" s="39"/>
      <c r="K4" s="39"/>
      <c r="L4" s="39"/>
      <c r="M4" s="39" t="s">
        <v>410</v>
      </c>
      <c r="N4" s="39"/>
    </row>
    <row r="5" ht="31.9" customHeight="1" spans="1:14">
      <c r="A5" s="39"/>
      <c r="B5" s="39"/>
      <c r="C5" s="39" t="s">
        <v>411</v>
      </c>
      <c r="D5" s="39" t="s">
        <v>138</v>
      </c>
      <c r="E5" s="39"/>
      <c r="F5" s="39"/>
      <c r="G5" s="39"/>
      <c r="H5" s="39"/>
      <c r="I5" s="39"/>
      <c r="J5" s="39" t="s">
        <v>412</v>
      </c>
      <c r="K5" s="39" t="s">
        <v>140</v>
      </c>
      <c r="L5" s="39" t="s">
        <v>141</v>
      </c>
      <c r="M5" s="39" t="s">
        <v>413</v>
      </c>
      <c r="N5" s="39" t="s">
        <v>414</v>
      </c>
    </row>
    <row r="6" ht="44.85" customHeight="1" spans="1:14">
      <c r="A6" s="39"/>
      <c r="B6" s="39"/>
      <c r="C6" s="39"/>
      <c r="D6" s="39" t="s">
        <v>415</v>
      </c>
      <c r="E6" s="39" t="s">
        <v>416</v>
      </c>
      <c r="F6" s="39" t="s">
        <v>417</v>
      </c>
      <c r="G6" s="39" t="s">
        <v>418</v>
      </c>
      <c r="H6" s="39" t="s">
        <v>419</v>
      </c>
      <c r="I6" s="39" t="s">
        <v>420</v>
      </c>
      <c r="J6" s="39"/>
      <c r="K6" s="39"/>
      <c r="L6" s="39"/>
      <c r="M6" s="39"/>
      <c r="N6" s="39"/>
    </row>
    <row r="7" ht="22.9" customHeight="1" spans="1:14">
      <c r="A7" s="40"/>
      <c r="B7" s="41" t="s">
        <v>135</v>
      </c>
      <c r="C7" s="42">
        <v>208</v>
      </c>
      <c r="D7" s="42">
        <v>208</v>
      </c>
      <c r="E7" s="42"/>
      <c r="F7" s="42"/>
      <c r="G7" s="42"/>
      <c r="H7" s="42"/>
      <c r="I7" s="42"/>
      <c r="J7" s="42"/>
      <c r="K7" s="42"/>
      <c r="L7" s="42"/>
      <c r="M7" s="42">
        <v>208</v>
      </c>
      <c r="N7" s="40"/>
    </row>
    <row r="8" s="35" customFormat="1" ht="22.9" customHeight="1" spans="1:14">
      <c r="A8" s="43" t="s">
        <v>153</v>
      </c>
      <c r="B8" s="43" t="s">
        <v>3</v>
      </c>
      <c r="C8" s="42">
        <f>C9+C10+C11+C12+C13+C14+C15+C16+C17</f>
        <v>208</v>
      </c>
      <c r="D8" s="42">
        <f>D9+D10+D11+D12+D13+D14+D15+D16+D17</f>
        <v>208</v>
      </c>
      <c r="E8" s="42"/>
      <c r="F8" s="42"/>
      <c r="G8" s="42"/>
      <c r="H8" s="42"/>
      <c r="I8" s="42"/>
      <c r="J8" s="42"/>
      <c r="K8" s="42"/>
      <c r="L8" s="42"/>
      <c r="M8" s="42">
        <v>206</v>
      </c>
      <c r="N8" s="40"/>
    </row>
    <row r="9" ht="22.9" customHeight="1" spans="1:14">
      <c r="A9" s="44" t="s">
        <v>421</v>
      </c>
      <c r="B9" s="44" t="s">
        <v>422</v>
      </c>
      <c r="C9" s="45">
        <v>10</v>
      </c>
      <c r="D9" s="45">
        <v>10</v>
      </c>
      <c r="E9" s="45"/>
      <c r="F9" s="45"/>
      <c r="G9" s="45"/>
      <c r="H9" s="45"/>
      <c r="I9" s="45"/>
      <c r="J9" s="45"/>
      <c r="K9" s="45"/>
      <c r="L9" s="45"/>
      <c r="M9" s="45">
        <v>10</v>
      </c>
      <c r="N9" s="40"/>
    </row>
    <row r="10" ht="22.9" customHeight="1" spans="1:14">
      <c r="A10" s="44" t="s">
        <v>421</v>
      </c>
      <c r="B10" s="44" t="s">
        <v>423</v>
      </c>
      <c r="C10" s="45">
        <v>2</v>
      </c>
      <c r="D10" s="45">
        <v>2</v>
      </c>
      <c r="E10" s="45"/>
      <c r="F10" s="45"/>
      <c r="G10" s="45"/>
      <c r="H10" s="45"/>
      <c r="I10" s="45"/>
      <c r="J10" s="45"/>
      <c r="K10" s="45"/>
      <c r="L10" s="45"/>
      <c r="M10" s="45">
        <v>2</v>
      </c>
      <c r="N10" s="34"/>
    </row>
    <row r="11" ht="22.9" customHeight="1" spans="1:14">
      <c r="A11" s="44" t="s">
        <v>421</v>
      </c>
      <c r="B11" s="44" t="s">
        <v>424</v>
      </c>
      <c r="C11" s="45">
        <v>5</v>
      </c>
      <c r="D11" s="45">
        <v>5</v>
      </c>
      <c r="E11" s="45"/>
      <c r="F11" s="45"/>
      <c r="G11" s="45"/>
      <c r="H11" s="45"/>
      <c r="I11" s="45"/>
      <c r="J11" s="45"/>
      <c r="K11" s="45"/>
      <c r="L11" s="45"/>
      <c r="M11" s="45">
        <v>5</v>
      </c>
      <c r="N11" s="34"/>
    </row>
    <row r="12" ht="22.9" customHeight="1" spans="1:14">
      <c r="A12" s="44" t="s">
        <v>421</v>
      </c>
      <c r="B12" s="44" t="s">
        <v>425</v>
      </c>
      <c r="C12" s="45">
        <v>100</v>
      </c>
      <c r="D12" s="45">
        <v>100</v>
      </c>
      <c r="E12" s="45"/>
      <c r="F12" s="45"/>
      <c r="G12" s="45"/>
      <c r="H12" s="45"/>
      <c r="I12" s="45"/>
      <c r="J12" s="45"/>
      <c r="K12" s="45"/>
      <c r="L12" s="45"/>
      <c r="M12" s="45">
        <v>100</v>
      </c>
      <c r="N12" s="34"/>
    </row>
    <row r="13" ht="22.9" customHeight="1" spans="1:14">
      <c r="A13" s="44" t="s">
        <v>421</v>
      </c>
      <c r="B13" s="44" t="s">
        <v>426</v>
      </c>
      <c r="C13" s="45">
        <v>85</v>
      </c>
      <c r="D13" s="45">
        <v>85</v>
      </c>
      <c r="E13" s="45"/>
      <c r="F13" s="45"/>
      <c r="G13" s="45"/>
      <c r="H13" s="45"/>
      <c r="I13" s="45"/>
      <c r="J13" s="45"/>
      <c r="K13" s="45"/>
      <c r="L13" s="45"/>
      <c r="M13" s="45">
        <v>85</v>
      </c>
      <c r="N13" s="34"/>
    </row>
    <row r="14" ht="22.9" customHeight="1" spans="1:14">
      <c r="A14" s="44" t="s">
        <v>421</v>
      </c>
      <c r="B14" s="44" t="s">
        <v>427</v>
      </c>
      <c r="C14" s="45">
        <v>0.5</v>
      </c>
      <c r="D14" s="45">
        <v>0.5</v>
      </c>
      <c r="E14" s="45"/>
      <c r="F14" s="45"/>
      <c r="G14" s="45"/>
      <c r="H14" s="45"/>
      <c r="I14" s="45"/>
      <c r="J14" s="45"/>
      <c r="K14" s="45"/>
      <c r="L14" s="45"/>
      <c r="M14" s="45">
        <v>0.5</v>
      </c>
      <c r="N14" s="34"/>
    </row>
    <row r="15" ht="22.9" customHeight="1" spans="1:14">
      <c r="A15" s="44" t="s">
        <v>421</v>
      </c>
      <c r="B15" s="44" t="s">
        <v>428</v>
      </c>
      <c r="C15" s="45">
        <v>0.5</v>
      </c>
      <c r="D15" s="45">
        <v>0.5</v>
      </c>
      <c r="E15" s="45"/>
      <c r="F15" s="45"/>
      <c r="G15" s="45"/>
      <c r="H15" s="45"/>
      <c r="I15" s="45"/>
      <c r="J15" s="45"/>
      <c r="K15" s="45"/>
      <c r="L15" s="45"/>
      <c r="M15" s="45">
        <v>0.5</v>
      </c>
      <c r="N15" s="34"/>
    </row>
    <row r="16" ht="22.9" customHeight="1" spans="1:14">
      <c r="A16" s="44" t="s">
        <v>421</v>
      </c>
      <c r="B16" s="44" t="s">
        <v>429</v>
      </c>
      <c r="C16" s="45">
        <v>3</v>
      </c>
      <c r="D16" s="45">
        <v>3</v>
      </c>
      <c r="E16" s="45"/>
      <c r="F16" s="45"/>
      <c r="G16" s="45"/>
      <c r="H16" s="45"/>
      <c r="I16" s="45"/>
      <c r="J16" s="45"/>
      <c r="K16" s="45"/>
      <c r="L16" s="45"/>
      <c r="M16" s="45">
        <v>3</v>
      </c>
      <c r="N16" s="34"/>
    </row>
    <row r="17" ht="22.9" customHeight="1" spans="1:14">
      <c r="A17" s="44" t="s">
        <v>421</v>
      </c>
      <c r="B17" s="44" t="s">
        <v>430</v>
      </c>
      <c r="C17" s="45">
        <v>2</v>
      </c>
      <c r="D17" s="45">
        <v>2</v>
      </c>
      <c r="E17" s="45"/>
      <c r="F17" s="45"/>
      <c r="G17" s="45"/>
      <c r="H17" s="45"/>
      <c r="I17" s="45"/>
      <c r="J17" s="45"/>
      <c r="K17" s="45"/>
      <c r="L17" s="45"/>
      <c r="M17" s="45">
        <v>2</v>
      </c>
      <c r="N17" s="3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6"/>
  <sheetViews>
    <sheetView workbookViewId="0">
      <pane ySplit="5" topLeftCell="A6" activePane="bottomLeft" state="frozen"/>
      <selection/>
      <selection pane="bottomLeft" activeCell="M1" sqref="M1"/>
    </sheetView>
  </sheetViews>
  <sheetFormatPr defaultColWidth="10" defaultRowHeight="13.5"/>
  <cols>
    <col min="1" max="1" width="6.75" customWidth="1"/>
    <col min="2" max="2" width="11.875" style="14" customWidth="1"/>
    <col min="3" max="3" width="9.75" customWidth="1"/>
    <col min="4" max="4" width="12.25" customWidth="1"/>
    <col min="5" max="6" width="8.5" customWidth="1"/>
    <col min="7" max="7" width="20.25" customWidth="1"/>
    <col min="8" max="8" width="9.625" customWidth="1"/>
    <col min="9" max="9" width="9.25" customWidth="1"/>
    <col min="10" max="10" width="11.5" customWidth="1"/>
    <col min="11" max="11" width="9.25" customWidth="1"/>
    <col min="12" max="12" width="9.625" customWidth="1"/>
    <col min="13" max="13" width="15.25" customWidth="1"/>
    <col min="14" max="18" width="9.625" customWidth="1"/>
  </cols>
  <sheetData>
    <row r="1" customFormat="1" ht="16.35" customHeight="1" spans="1:13">
      <c r="A1" s="3"/>
      <c r="B1" s="15"/>
      <c r="C1" s="3"/>
      <c r="D1" s="3"/>
      <c r="E1" s="3"/>
      <c r="F1" s="3"/>
      <c r="G1" s="3"/>
      <c r="H1" s="3"/>
      <c r="I1" s="3"/>
      <c r="J1" s="3"/>
      <c r="K1" s="3"/>
      <c r="L1" s="3"/>
      <c r="M1" s="28" t="s">
        <v>431</v>
      </c>
    </row>
    <row r="2" customFormat="1" ht="37.9" customHeight="1" spans="1:13">
      <c r="A2" s="3"/>
      <c r="B2" s="15"/>
      <c r="C2" s="16" t="s">
        <v>432</v>
      </c>
      <c r="D2" s="16"/>
      <c r="E2" s="16"/>
      <c r="F2" s="16"/>
      <c r="G2" s="16"/>
      <c r="H2" s="16"/>
      <c r="I2" s="16"/>
      <c r="J2" s="16"/>
      <c r="K2" s="16"/>
      <c r="L2" s="16"/>
      <c r="M2" s="16"/>
    </row>
    <row r="3" customFormat="1" ht="21.4" customHeight="1" spans="1:13">
      <c r="A3" s="17" t="s">
        <v>261</v>
      </c>
      <c r="B3" s="18"/>
      <c r="C3" s="17"/>
      <c r="D3" s="17"/>
      <c r="E3" s="17"/>
      <c r="F3" s="17"/>
      <c r="G3" s="17"/>
      <c r="H3" s="17"/>
      <c r="I3" s="17"/>
      <c r="J3" s="17"/>
      <c r="K3" s="17"/>
      <c r="L3" s="13" t="s">
        <v>31</v>
      </c>
      <c r="M3" s="13"/>
    </row>
    <row r="4" customFormat="1" ht="33.6" customHeight="1" spans="1:13">
      <c r="A4" s="19" t="s">
        <v>198</v>
      </c>
      <c r="B4" s="20" t="s">
        <v>433</v>
      </c>
      <c r="C4" s="19" t="s">
        <v>434</v>
      </c>
      <c r="D4" s="19" t="s">
        <v>435</v>
      </c>
      <c r="E4" s="19" t="s">
        <v>436</v>
      </c>
      <c r="F4" s="19"/>
      <c r="G4" s="19"/>
      <c r="H4" s="19"/>
      <c r="I4" s="19"/>
      <c r="J4" s="19"/>
      <c r="K4" s="19"/>
      <c r="L4" s="19"/>
      <c r="M4" s="19"/>
    </row>
    <row r="5" customFormat="1" ht="36.4" customHeight="1" spans="1:13">
      <c r="A5" s="19"/>
      <c r="B5" s="20"/>
      <c r="C5" s="19"/>
      <c r="D5" s="19"/>
      <c r="E5" s="19" t="s">
        <v>437</v>
      </c>
      <c r="F5" s="19" t="s">
        <v>438</v>
      </c>
      <c r="G5" s="19" t="s">
        <v>439</v>
      </c>
      <c r="H5" s="19" t="s">
        <v>440</v>
      </c>
      <c r="I5" s="19" t="s">
        <v>441</v>
      </c>
      <c r="J5" s="19" t="s">
        <v>442</v>
      </c>
      <c r="K5" s="19" t="s">
        <v>443</v>
      </c>
      <c r="L5" s="19" t="s">
        <v>444</v>
      </c>
      <c r="M5" s="19" t="s">
        <v>445</v>
      </c>
    </row>
    <row r="6" customFormat="1" ht="45" customHeight="1" spans="1:13">
      <c r="A6" s="21" t="s">
        <v>446</v>
      </c>
      <c r="B6" s="22" t="s">
        <v>3</v>
      </c>
      <c r="C6" s="23">
        <f>C7+C17+C27+C37+C47+C57+C67+C77+C87</f>
        <v>208</v>
      </c>
      <c r="D6" s="24"/>
      <c r="E6" s="24"/>
      <c r="F6" s="24"/>
      <c r="G6" s="24"/>
      <c r="H6" s="24"/>
      <c r="I6" s="24"/>
      <c r="J6" s="24"/>
      <c r="K6" s="24"/>
      <c r="L6" s="24"/>
      <c r="M6" s="24"/>
    </row>
    <row r="7" customFormat="1" ht="43.15" customHeight="1" spans="1:13">
      <c r="A7" s="25" t="s">
        <v>447</v>
      </c>
      <c r="B7" s="26" t="s">
        <v>448</v>
      </c>
      <c r="C7" s="27">
        <v>10</v>
      </c>
      <c r="D7" s="25" t="s">
        <v>449</v>
      </c>
      <c r="E7" s="24" t="s">
        <v>450</v>
      </c>
      <c r="F7" s="25" t="s">
        <v>451</v>
      </c>
      <c r="G7" s="25"/>
      <c r="H7" s="25"/>
      <c r="I7" s="25"/>
      <c r="J7" s="25"/>
      <c r="K7" s="25" t="s">
        <v>452</v>
      </c>
      <c r="L7" s="25" t="s">
        <v>453</v>
      </c>
      <c r="M7" s="25"/>
    </row>
    <row r="8" customFormat="1" spans="1:13">
      <c r="A8" s="25"/>
      <c r="B8" s="26"/>
      <c r="C8" s="27"/>
      <c r="D8" s="25"/>
      <c r="E8" s="24"/>
      <c r="F8" s="25" t="s">
        <v>454</v>
      </c>
      <c r="G8" s="25"/>
      <c r="H8" s="25"/>
      <c r="I8" s="25"/>
      <c r="J8" s="25"/>
      <c r="K8" s="25" t="s">
        <v>452</v>
      </c>
      <c r="L8" s="25" t="s">
        <v>453</v>
      </c>
      <c r="M8" s="25"/>
    </row>
    <row r="9" customFormat="1" ht="19.5" spans="1:13">
      <c r="A9" s="25"/>
      <c r="B9" s="26"/>
      <c r="C9" s="27"/>
      <c r="D9" s="25"/>
      <c r="E9" s="24"/>
      <c r="F9" s="25" t="s">
        <v>455</v>
      </c>
      <c r="G9" s="25"/>
      <c r="H9" s="25"/>
      <c r="I9" s="25"/>
      <c r="J9" s="25"/>
      <c r="K9" s="25" t="s">
        <v>452</v>
      </c>
      <c r="L9" s="25" t="s">
        <v>453</v>
      </c>
      <c r="M9" s="25"/>
    </row>
    <row r="10" customFormat="1" spans="1:13">
      <c r="A10" s="25"/>
      <c r="B10" s="26"/>
      <c r="C10" s="27"/>
      <c r="D10" s="25"/>
      <c r="E10" s="24" t="s">
        <v>456</v>
      </c>
      <c r="F10" s="25" t="s">
        <v>457</v>
      </c>
      <c r="G10" s="25"/>
      <c r="H10" s="25"/>
      <c r="I10" s="25"/>
      <c r="J10" s="25"/>
      <c r="K10" s="25" t="s">
        <v>452</v>
      </c>
      <c r="L10" s="25" t="s">
        <v>453</v>
      </c>
      <c r="M10" s="25"/>
    </row>
    <row r="11" customFormat="1" spans="1:13">
      <c r="A11" s="25"/>
      <c r="B11" s="26"/>
      <c r="C11" s="27"/>
      <c r="D11" s="25"/>
      <c r="E11" s="24"/>
      <c r="F11" s="25" t="s">
        <v>458</v>
      </c>
      <c r="G11" s="25"/>
      <c r="H11" s="25"/>
      <c r="I11" s="25"/>
      <c r="J11" s="25"/>
      <c r="K11" s="25" t="s">
        <v>452</v>
      </c>
      <c r="L11" s="25" t="s">
        <v>453</v>
      </c>
      <c r="M11" s="25"/>
    </row>
    <row r="12" customFormat="1" spans="1:13">
      <c r="A12" s="25"/>
      <c r="B12" s="26"/>
      <c r="C12" s="27"/>
      <c r="D12" s="25"/>
      <c r="E12" s="24"/>
      <c r="F12" s="25" t="s">
        <v>459</v>
      </c>
      <c r="G12" s="25"/>
      <c r="H12" s="25"/>
      <c r="I12" s="25"/>
      <c r="J12" s="25"/>
      <c r="K12" s="25" t="s">
        <v>452</v>
      </c>
      <c r="L12" s="25" t="s">
        <v>453</v>
      </c>
      <c r="M12" s="25"/>
    </row>
    <row r="13" customFormat="1" ht="19.5" spans="1:13">
      <c r="A13" s="25"/>
      <c r="B13" s="26"/>
      <c r="C13" s="27"/>
      <c r="D13" s="25"/>
      <c r="E13" s="24" t="s">
        <v>460</v>
      </c>
      <c r="F13" s="25" t="s">
        <v>461</v>
      </c>
      <c r="G13" s="25" t="s">
        <v>462</v>
      </c>
      <c r="H13" s="25" t="s">
        <v>463</v>
      </c>
      <c r="I13" s="25"/>
      <c r="J13" s="25"/>
      <c r="K13" s="25" t="s">
        <v>452</v>
      </c>
      <c r="L13" s="25" t="s">
        <v>453</v>
      </c>
      <c r="M13" s="25"/>
    </row>
    <row r="14" customFormat="1" spans="1:13">
      <c r="A14" s="25"/>
      <c r="B14" s="26"/>
      <c r="C14" s="27"/>
      <c r="D14" s="25"/>
      <c r="E14" s="24" t="s">
        <v>464</v>
      </c>
      <c r="F14" s="25" t="s">
        <v>465</v>
      </c>
      <c r="G14" s="25"/>
      <c r="H14" s="25"/>
      <c r="I14" s="25"/>
      <c r="J14" s="25"/>
      <c r="K14" s="25" t="s">
        <v>452</v>
      </c>
      <c r="L14" s="25" t="s">
        <v>453</v>
      </c>
      <c r="M14" s="25"/>
    </row>
    <row r="15" customFormat="1" ht="19.5" spans="1:13">
      <c r="A15" s="25"/>
      <c r="B15" s="26"/>
      <c r="C15" s="27"/>
      <c r="D15" s="25"/>
      <c r="E15" s="24"/>
      <c r="F15" s="25" t="s">
        <v>466</v>
      </c>
      <c r="G15" s="25" t="s">
        <v>467</v>
      </c>
      <c r="H15" s="25" t="s">
        <v>468</v>
      </c>
      <c r="I15" s="25"/>
      <c r="J15" s="25"/>
      <c r="K15" s="25" t="s">
        <v>452</v>
      </c>
      <c r="L15" s="25" t="s">
        <v>453</v>
      </c>
      <c r="M15" s="25"/>
    </row>
    <row r="16" customFormat="1" ht="19.5" spans="1:13">
      <c r="A16" s="25"/>
      <c r="B16" s="26"/>
      <c r="C16" s="27"/>
      <c r="D16" s="25"/>
      <c r="E16" s="24"/>
      <c r="F16" s="25" t="s">
        <v>469</v>
      </c>
      <c r="G16" s="25" t="s">
        <v>470</v>
      </c>
      <c r="H16" s="25" t="s">
        <v>471</v>
      </c>
      <c r="I16" s="25"/>
      <c r="J16" s="25"/>
      <c r="K16" s="25" t="s">
        <v>452</v>
      </c>
      <c r="L16" s="25" t="s">
        <v>453</v>
      </c>
      <c r="M16" s="25"/>
    </row>
    <row r="17" customFormat="1" spans="1:13">
      <c r="A17" s="25" t="s">
        <v>447</v>
      </c>
      <c r="B17" s="26" t="s">
        <v>472</v>
      </c>
      <c r="C17" s="27">
        <v>2</v>
      </c>
      <c r="D17" s="25" t="s">
        <v>473</v>
      </c>
      <c r="E17" s="24" t="s">
        <v>450</v>
      </c>
      <c r="F17" s="25" t="s">
        <v>451</v>
      </c>
      <c r="G17" s="25"/>
      <c r="H17" s="25"/>
      <c r="I17" s="25"/>
      <c r="J17" s="25"/>
      <c r="K17" s="25" t="s">
        <v>452</v>
      </c>
      <c r="L17" s="25" t="s">
        <v>453</v>
      </c>
      <c r="M17" s="25"/>
    </row>
    <row r="18" customFormat="1" spans="1:13">
      <c r="A18" s="25"/>
      <c r="B18" s="26"/>
      <c r="C18" s="27"/>
      <c r="D18" s="25"/>
      <c r="E18" s="24"/>
      <c r="F18" s="25" t="s">
        <v>454</v>
      </c>
      <c r="G18" s="25"/>
      <c r="H18" s="25"/>
      <c r="I18" s="25"/>
      <c r="J18" s="25"/>
      <c r="K18" s="25" t="s">
        <v>452</v>
      </c>
      <c r="L18" s="25" t="s">
        <v>453</v>
      </c>
      <c r="M18" s="25"/>
    </row>
    <row r="19" customFormat="1" ht="19.5" spans="1:13">
      <c r="A19" s="25"/>
      <c r="B19" s="26"/>
      <c r="C19" s="27"/>
      <c r="D19" s="25"/>
      <c r="E19" s="24"/>
      <c r="F19" s="25" t="s">
        <v>455</v>
      </c>
      <c r="G19" s="25"/>
      <c r="H19" s="25"/>
      <c r="I19" s="25"/>
      <c r="J19" s="25"/>
      <c r="K19" s="25" t="s">
        <v>452</v>
      </c>
      <c r="L19" s="25" t="s">
        <v>453</v>
      </c>
      <c r="M19" s="25"/>
    </row>
    <row r="20" customFormat="1" spans="1:13">
      <c r="A20" s="25"/>
      <c r="B20" s="26"/>
      <c r="C20" s="27"/>
      <c r="D20" s="25"/>
      <c r="E20" s="24" t="s">
        <v>456</v>
      </c>
      <c r="F20" s="25" t="s">
        <v>457</v>
      </c>
      <c r="G20" s="25"/>
      <c r="H20" s="25"/>
      <c r="I20" s="25"/>
      <c r="J20" s="25"/>
      <c r="K20" s="25" t="s">
        <v>452</v>
      </c>
      <c r="L20" s="25" t="s">
        <v>453</v>
      </c>
      <c r="M20" s="25"/>
    </row>
    <row r="21" customFormat="1" spans="1:13">
      <c r="A21" s="25"/>
      <c r="B21" s="26"/>
      <c r="C21" s="27"/>
      <c r="D21" s="25"/>
      <c r="E21" s="24"/>
      <c r="F21" s="25" t="s">
        <v>458</v>
      </c>
      <c r="G21" s="25"/>
      <c r="H21" s="25"/>
      <c r="I21" s="25"/>
      <c r="J21" s="25"/>
      <c r="K21" s="25" t="s">
        <v>452</v>
      </c>
      <c r="L21" s="25" t="s">
        <v>453</v>
      </c>
      <c r="M21" s="25"/>
    </row>
    <row r="22" customFormat="1" spans="1:13">
      <c r="A22" s="25"/>
      <c r="B22" s="26"/>
      <c r="C22" s="27"/>
      <c r="D22" s="25"/>
      <c r="E22" s="24"/>
      <c r="F22" s="25" t="s">
        <v>459</v>
      </c>
      <c r="G22" s="25" t="s">
        <v>474</v>
      </c>
      <c r="H22" s="25"/>
      <c r="I22" s="25"/>
      <c r="J22" s="25"/>
      <c r="K22" s="25" t="s">
        <v>452</v>
      </c>
      <c r="L22" s="25" t="s">
        <v>453</v>
      </c>
      <c r="M22" s="25"/>
    </row>
    <row r="23" customFormat="1" ht="19.5" spans="1:13">
      <c r="A23" s="25"/>
      <c r="B23" s="26"/>
      <c r="C23" s="27"/>
      <c r="D23" s="25"/>
      <c r="E23" s="24" t="s">
        <v>460</v>
      </c>
      <c r="F23" s="25" t="s">
        <v>461</v>
      </c>
      <c r="G23" s="25"/>
      <c r="H23" s="25"/>
      <c r="I23" s="25"/>
      <c r="J23" s="25"/>
      <c r="K23" s="25" t="s">
        <v>452</v>
      </c>
      <c r="L23" s="25" t="s">
        <v>453</v>
      </c>
      <c r="M23" s="25"/>
    </row>
    <row r="24" customFormat="1" spans="1:13">
      <c r="A24" s="25"/>
      <c r="B24" s="26"/>
      <c r="C24" s="27"/>
      <c r="D24" s="25"/>
      <c r="E24" s="24" t="s">
        <v>464</v>
      </c>
      <c r="F24" s="25" t="s">
        <v>465</v>
      </c>
      <c r="G24" s="25"/>
      <c r="H24" s="25"/>
      <c r="I24" s="25"/>
      <c r="J24" s="25"/>
      <c r="K24" s="25" t="s">
        <v>452</v>
      </c>
      <c r="L24" s="25" t="s">
        <v>453</v>
      </c>
      <c r="M24" s="25"/>
    </row>
    <row r="25" customFormat="1" spans="1:13">
      <c r="A25" s="25"/>
      <c r="B25" s="26"/>
      <c r="C25" s="27"/>
      <c r="D25" s="25"/>
      <c r="E25" s="24"/>
      <c r="F25" s="25" t="s">
        <v>466</v>
      </c>
      <c r="G25" s="25"/>
      <c r="H25" s="25"/>
      <c r="I25" s="25"/>
      <c r="J25" s="25"/>
      <c r="K25" s="25" t="s">
        <v>452</v>
      </c>
      <c r="L25" s="25" t="s">
        <v>453</v>
      </c>
      <c r="M25" s="25"/>
    </row>
    <row r="26" customFormat="1" spans="1:13">
      <c r="A26" s="25"/>
      <c r="B26" s="26"/>
      <c r="C26" s="27"/>
      <c r="D26" s="25"/>
      <c r="E26" s="24"/>
      <c r="F26" s="25" t="s">
        <v>469</v>
      </c>
      <c r="G26" s="25"/>
      <c r="H26" s="25"/>
      <c r="I26" s="25"/>
      <c r="J26" s="25"/>
      <c r="K26" s="25" t="s">
        <v>452</v>
      </c>
      <c r="L26" s="25" t="s">
        <v>453</v>
      </c>
      <c r="M26" s="25"/>
    </row>
    <row r="27" customFormat="1" spans="1:13">
      <c r="A27" s="25" t="s">
        <v>447</v>
      </c>
      <c r="B27" s="26" t="s">
        <v>475</v>
      </c>
      <c r="C27" s="27">
        <v>5</v>
      </c>
      <c r="D27" s="25" t="s">
        <v>476</v>
      </c>
      <c r="E27" s="24" t="s">
        <v>450</v>
      </c>
      <c r="F27" s="25" t="s">
        <v>451</v>
      </c>
      <c r="G27" s="25"/>
      <c r="H27" s="25"/>
      <c r="I27" s="25"/>
      <c r="J27" s="25"/>
      <c r="K27" s="25" t="s">
        <v>452</v>
      </c>
      <c r="L27" s="25" t="s">
        <v>453</v>
      </c>
      <c r="M27" s="25"/>
    </row>
    <row r="28" customFormat="1" spans="1:13">
      <c r="A28" s="25"/>
      <c r="B28" s="26"/>
      <c r="C28" s="27"/>
      <c r="D28" s="25"/>
      <c r="E28" s="24"/>
      <c r="F28" s="25" t="s">
        <v>454</v>
      </c>
      <c r="G28" s="25"/>
      <c r="H28" s="25"/>
      <c r="I28" s="25"/>
      <c r="J28" s="25"/>
      <c r="K28" s="25" t="s">
        <v>452</v>
      </c>
      <c r="L28" s="25" t="s">
        <v>453</v>
      </c>
      <c r="M28" s="25"/>
    </row>
    <row r="29" customFormat="1" ht="19.5" spans="1:13">
      <c r="A29" s="25"/>
      <c r="B29" s="26"/>
      <c r="C29" s="27"/>
      <c r="D29" s="25"/>
      <c r="E29" s="24"/>
      <c r="F29" s="25" t="s">
        <v>455</v>
      </c>
      <c r="G29" s="25"/>
      <c r="H29" s="25"/>
      <c r="I29" s="25"/>
      <c r="J29" s="25"/>
      <c r="K29" s="25" t="s">
        <v>452</v>
      </c>
      <c r="L29" s="25" t="s">
        <v>453</v>
      </c>
      <c r="M29" s="25"/>
    </row>
    <row r="30" customFormat="1" spans="1:13">
      <c r="A30" s="25"/>
      <c r="B30" s="26"/>
      <c r="C30" s="27"/>
      <c r="D30" s="25"/>
      <c r="E30" s="24" t="s">
        <v>456</v>
      </c>
      <c r="F30" s="25" t="s">
        <v>457</v>
      </c>
      <c r="G30" s="25"/>
      <c r="H30" s="25"/>
      <c r="I30" s="25"/>
      <c r="J30" s="25"/>
      <c r="K30" s="25" t="s">
        <v>452</v>
      </c>
      <c r="L30" s="25" t="s">
        <v>453</v>
      </c>
      <c r="M30" s="25"/>
    </row>
    <row r="31" customFormat="1" spans="1:13">
      <c r="A31" s="25"/>
      <c r="B31" s="26"/>
      <c r="C31" s="27"/>
      <c r="D31" s="25"/>
      <c r="E31" s="24"/>
      <c r="F31" s="25" t="s">
        <v>458</v>
      </c>
      <c r="G31" s="25"/>
      <c r="H31" s="25"/>
      <c r="I31" s="25"/>
      <c r="J31" s="25"/>
      <c r="K31" s="25" t="s">
        <v>452</v>
      </c>
      <c r="L31" s="25" t="s">
        <v>453</v>
      </c>
      <c r="M31" s="25"/>
    </row>
    <row r="32" customFormat="1" spans="1:13">
      <c r="A32" s="25"/>
      <c r="B32" s="26"/>
      <c r="C32" s="27"/>
      <c r="D32" s="25"/>
      <c r="E32" s="24"/>
      <c r="F32" s="25" t="s">
        <v>459</v>
      </c>
      <c r="G32" s="25"/>
      <c r="H32" s="25"/>
      <c r="I32" s="25"/>
      <c r="J32" s="25"/>
      <c r="K32" s="25" t="s">
        <v>452</v>
      </c>
      <c r="L32" s="25" t="s">
        <v>453</v>
      </c>
      <c r="M32" s="25"/>
    </row>
    <row r="33" customFormat="1" ht="19.5" spans="1:13">
      <c r="A33" s="25"/>
      <c r="B33" s="26"/>
      <c r="C33" s="27"/>
      <c r="D33" s="25"/>
      <c r="E33" s="24" t="s">
        <v>460</v>
      </c>
      <c r="F33" s="25" t="s">
        <v>461</v>
      </c>
      <c r="G33" s="25"/>
      <c r="H33" s="25"/>
      <c r="I33" s="25"/>
      <c r="J33" s="25"/>
      <c r="K33" s="25" t="s">
        <v>452</v>
      </c>
      <c r="L33" s="25" t="s">
        <v>453</v>
      </c>
      <c r="M33" s="25"/>
    </row>
    <row r="34" customFormat="1" spans="1:13">
      <c r="A34" s="25"/>
      <c r="B34" s="26"/>
      <c r="C34" s="27"/>
      <c r="D34" s="25"/>
      <c r="E34" s="24" t="s">
        <v>464</v>
      </c>
      <c r="F34" s="25" t="s">
        <v>465</v>
      </c>
      <c r="G34" s="25"/>
      <c r="H34" s="25"/>
      <c r="I34" s="25"/>
      <c r="J34" s="25"/>
      <c r="K34" s="25" t="s">
        <v>452</v>
      </c>
      <c r="L34" s="25" t="s">
        <v>453</v>
      </c>
      <c r="M34" s="25"/>
    </row>
    <row r="35" customFormat="1" spans="1:13">
      <c r="A35" s="25"/>
      <c r="B35" s="26"/>
      <c r="C35" s="27"/>
      <c r="D35" s="25"/>
      <c r="E35" s="24"/>
      <c r="F35" s="25" t="s">
        <v>466</v>
      </c>
      <c r="G35" s="25"/>
      <c r="H35" s="25"/>
      <c r="I35" s="25"/>
      <c r="J35" s="25"/>
      <c r="K35" s="25" t="s">
        <v>452</v>
      </c>
      <c r="L35" s="25" t="s">
        <v>453</v>
      </c>
      <c r="M35" s="25"/>
    </row>
    <row r="36" customFormat="1" spans="1:13">
      <c r="A36" s="25"/>
      <c r="B36" s="26"/>
      <c r="C36" s="27"/>
      <c r="D36" s="25"/>
      <c r="E36" s="24"/>
      <c r="F36" s="25" t="s">
        <v>469</v>
      </c>
      <c r="G36" s="25"/>
      <c r="H36" s="25"/>
      <c r="I36" s="25"/>
      <c r="J36" s="25"/>
      <c r="K36" s="25" t="s">
        <v>452</v>
      </c>
      <c r="L36" s="25" t="s">
        <v>453</v>
      </c>
      <c r="M36" s="25"/>
    </row>
    <row r="37" customFormat="1" spans="1:13">
      <c r="A37" s="25" t="s">
        <v>447</v>
      </c>
      <c r="B37" s="26" t="s">
        <v>477</v>
      </c>
      <c r="C37" s="27">
        <v>100</v>
      </c>
      <c r="D37" s="25" t="s">
        <v>478</v>
      </c>
      <c r="E37" s="24" t="s">
        <v>450</v>
      </c>
      <c r="F37" s="25" t="s">
        <v>451</v>
      </c>
      <c r="G37" s="25"/>
      <c r="H37" s="25"/>
      <c r="I37" s="25"/>
      <c r="J37" s="25"/>
      <c r="K37" s="25" t="s">
        <v>452</v>
      </c>
      <c r="L37" s="25" t="s">
        <v>453</v>
      </c>
      <c r="M37" s="25"/>
    </row>
    <row r="38" customFormat="1" spans="1:13">
      <c r="A38" s="25"/>
      <c r="B38" s="26"/>
      <c r="C38" s="27"/>
      <c r="D38" s="25"/>
      <c r="E38" s="24"/>
      <c r="F38" s="25" t="s">
        <v>454</v>
      </c>
      <c r="G38" s="25"/>
      <c r="H38" s="25"/>
      <c r="I38" s="25"/>
      <c r="J38" s="25"/>
      <c r="K38" s="25" t="s">
        <v>452</v>
      </c>
      <c r="L38" s="25" t="s">
        <v>453</v>
      </c>
      <c r="M38" s="25"/>
    </row>
    <row r="39" customFormat="1" ht="19.5" spans="1:13">
      <c r="A39" s="25"/>
      <c r="B39" s="26"/>
      <c r="C39" s="27"/>
      <c r="D39" s="25"/>
      <c r="E39" s="24"/>
      <c r="F39" s="25" t="s">
        <v>455</v>
      </c>
      <c r="G39" s="25"/>
      <c r="H39" s="25"/>
      <c r="I39" s="25"/>
      <c r="J39" s="25"/>
      <c r="K39" s="25" t="s">
        <v>452</v>
      </c>
      <c r="L39" s="25" t="s">
        <v>453</v>
      </c>
      <c r="M39" s="25"/>
    </row>
    <row r="40" customFormat="1" ht="19.5" spans="1:13">
      <c r="A40" s="25"/>
      <c r="B40" s="26"/>
      <c r="C40" s="27"/>
      <c r="D40" s="25"/>
      <c r="E40" s="24" t="s">
        <v>460</v>
      </c>
      <c r="F40" s="25" t="s">
        <v>461</v>
      </c>
      <c r="G40" s="25" t="s">
        <v>479</v>
      </c>
      <c r="H40" s="25" t="s">
        <v>480</v>
      </c>
      <c r="I40" s="25"/>
      <c r="J40" s="25"/>
      <c r="K40" s="25" t="s">
        <v>481</v>
      </c>
      <c r="L40" s="25" t="s">
        <v>482</v>
      </c>
      <c r="M40" s="25"/>
    </row>
    <row r="41" customFormat="1" spans="1:13">
      <c r="A41" s="25"/>
      <c r="B41" s="26"/>
      <c r="C41" s="27"/>
      <c r="D41" s="25"/>
      <c r="E41" s="24" t="s">
        <v>464</v>
      </c>
      <c r="F41" s="25" t="s">
        <v>469</v>
      </c>
      <c r="G41" s="25"/>
      <c r="H41" s="25"/>
      <c r="I41" s="25"/>
      <c r="J41" s="25"/>
      <c r="K41" s="25" t="s">
        <v>452</v>
      </c>
      <c r="L41" s="25" t="s">
        <v>453</v>
      </c>
      <c r="M41" s="25"/>
    </row>
    <row r="42" customFormat="1" ht="29.25" spans="1:13">
      <c r="A42" s="25"/>
      <c r="B42" s="26"/>
      <c r="C42" s="27"/>
      <c r="D42" s="25"/>
      <c r="E42" s="24"/>
      <c r="F42" s="25" t="s">
        <v>466</v>
      </c>
      <c r="G42" s="25" t="s">
        <v>483</v>
      </c>
      <c r="H42" s="25"/>
      <c r="I42" s="25"/>
      <c r="J42" s="25"/>
      <c r="K42" s="25" t="s">
        <v>471</v>
      </c>
      <c r="L42" s="25" t="s">
        <v>453</v>
      </c>
      <c r="M42" s="25"/>
    </row>
    <row r="43" customFormat="1" spans="1:13">
      <c r="A43" s="25"/>
      <c r="B43" s="26"/>
      <c r="C43" s="27"/>
      <c r="D43" s="25"/>
      <c r="E43" s="24"/>
      <c r="F43" s="25" t="s">
        <v>465</v>
      </c>
      <c r="G43" s="25"/>
      <c r="H43" s="25"/>
      <c r="I43" s="25"/>
      <c r="J43" s="25"/>
      <c r="K43" s="25" t="s">
        <v>452</v>
      </c>
      <c r="L43" s="25" t="s">
        <v>453</v>
      </c>
      <c r="M43" s="25"/>
    </row>
    <row r="44" customFormat="1" spans="1:13">
      <c r="A44" s="25"/>
      <c r="B44" s="26"/>
      <c r="C44" s="27"/>
      <c r="D44" s="25"/>
      <c r="E44" s="24" t="s">
        <v>456</v>
      </c>
      <c r="F44" s="25" t="s">
        <v>458</v>
      </c>
      <c r="G44" s="25"/>
      <c r="H44" s="25"/>
      <c r="I44" s="25"/>
      <c r="J44" s="25"/>
      <c r="K44" s="25" t="s">
        <v>452</v>
      </c>
      <c r="L44" s="25" t="s">
        <v>453</v>
      </c>
      <c r="M44" s="25"/>
    </row>
    <row r="45" customFormat="1" ht="29.25" spans="1:13">
      <c r="A45" s="25"/>
      <c r="B45" s="26"/>
      <c r="C45" s="27"/>
      <c r="D45" s="25"/>
      <c r="E45" s="24"/>
      <c r="F45" s="25" t="s">
        <v>459</v>
      </c>
      <c r="G45" s="25" t="s">
        <v>484</v>
      </c>
      <c r="H45" s="25"/>
      <c r="I45" s="25"/>
      <c r="J45" s="25"/>
      <c r="K45" s="25" t="s">
        <v>485</v>
      </c>
      <c r="L45" s="25" t="s">
        <v>453</v>
      </c>
      <c r="M45" s="25"/>
    </row>
    <row r="46" customFormat="1" ht="29.25" spans="1:13">
      <c r="A46" s="25"/>
      <c r="B46" s="26"/>
      <c r="C46" s="27"/>
      <c r="D46" s="25"/>
      <c r="E46" s="24"/>
      <c r="F46" s="25" t="s">
        <v>457</v>
      </c>
      <c r="G46" s="25" t="s">
        <v>486</v>
      </c>
      <c r="H46" s="25"/>
      <c r="I46" s="25"/>
      <c r="J46" s="25"/>
      <c r="K46" s="25" t="s">
        <v>487</v>
      </c>
      <c r="L46" s="25" t="s">
        <v>453</v>
      </c>
      <c r="M46" s="25"/>
    </row>
    <row r="47" customFormat="1" spans="1:13">
      <c r="A47" s="25" t="s">
        <v>447</v>
      </c>
      <c r="B47" s="26" t="s">
        <v>488</v>
      </c>
      <c r="C47" s="27">
        <v>85</v>
      </c>
      <c r="D47" s="25" t="s">
        <v>489</v>
      </c>
      <c r="E47" s="24" t="s">
        <v>450</v>
      </c>
      <c r="F47" s="25" t="s">
        <v>451</v>
      </c>
      <c r="G47" s="25"/>
      <c r="H47" s="25"/>
      <c r="I47" s="25"/>
      <c r="J47" s="25"/>
      <c r="K47" s="25" t="s">
        <v>452</v>
      </c>
      <c r="L47" s="25" t="s">
        <v>453</v>
      </c>
      <c r="M47" s="25"/>
    </row>
    <row r="48" customFormat="1" ht="19.5" spans="1:13">
      <c r="A48" s="25"/>
      <c r="B48" s="26"/>
      <c r="C48" s="27"/>
      <c r="D48" s="25"/>
      <c r="E48" s="24"/>
      <c r="F48" s="25" t="s">
        <v>455</v>
      </c>
      <c r="G48" s="25"/>
      <c r="H48" s="25"/>
      <c r="I48" s="25"/>
      <c r="J48" s="25"/>
      <c r="K48" s="25" t="s">
        <v>452</v>
      </c>
      <c r="L48" s="25" t="s">
        <v>453</v>
      </c>
      <c r="M48" s="25"/>
    </row>
    <row r="49" customFormat="1" spans="1:13">
      <c r="A49" s="25"/>
      <c r="B49" s="26"/>
      <c r="C49" s="27"/>
      <c r="D49" s="25"/>
      <c r="E49" s="24"/>
      <c r="F49" s="25" t="s">
        <v>454</v>
      </c>
      <c r="G49" s="25"/>
      <c r="H49" s="25"/>
      <c r="I49" s="25"/>
      <c r="J49" s="25"/>
      <c r="K49" s="25" t="s">
        <v>452</v>
      </c>
      <c r="L49" s="25" t="s">
        <v>453</v>
      </c>
      <c r="M49" s="25"/>
    </row>
    <row r="50" customFormat="1" spans="1:13">
      <c r="A50" s="25"/>
      <c r="B50" s="26"/>
      <c r="C50" s="27"/>
      <c r="D50" s="25"/>
      <c r="E50" s="24" t="s">
        <v>464</v>
      </c>
      <c r="F50" s="25" t="s">
        <v>469</v>
      </c>
      <c r="G50" s="25"/>
      <c r="H50" s="25"/>
      <c r="I50" s="25"/>
      <c r="J50" s="25"/>
      <c r="K50" s="25" t="s">
        <v>452</v>
      </c>
      <c r="L50" s="25" t="s">
        <v>453</v>
      </c>
      <c r="M50" s="25"/>
    </row>
    <row r="51" customFormat="1" spans="1:13">
      <c r="A51" s="25"/>
      <c r="B51" s="26"/>
      <c r="C51" s="27"/>
      <c r="D51" s="25"/>
      <c r="E51" s="24"/>
      <c r="F51" s="25" t="s">
        <v>466</v>
      </c>
      <c r="G51" s="25" t="s">
        <v>490</v>
      </c>
      <c r="H51" s="25"/>
      <c r="I51" s="25" t="s">
        <v>491</v>
      </c>
      <c r="J51" s="25"/>
      <c r="K51" s="25" t="s">
        <v>452</v>
      </c>
      <c r="L51" s="25" t="s">
        <v>453</v>
      </c>
      <c r="M51" s="25"/>
    </row>
    <row r="52" customFormat="1" spans="1:13">
      <c r="A52" s="25"/>
      <c r="B52" s="26"/>
      <c r="C52" s="27"/>
      <c r="D52" s="25"/>
      <c r="E52" s="24"/>
      <c r="F52" s="25" t="s">
        <v>465</v>
      </c>
      <c r="G52" s="25"/>
      <c r="H52" s="25"/>
      <c r="I52" s="25"/>
      <c r="J52" s="25"/>
      <c r="K52" s="25" t="s">
        <v>452</v>
      </c>
      <c r="L52" s="25" t="s">
        <v>453</v>
      </c>
      <c r="M52" s="25"/>
    </row>
    <row r="53" customFormat="1" ht="19.5" spans="1:13">
      <c r="A53" s="25"/>
      <c r="B53" s="26"/>
      <c r="C53" s="27"/>
      <c r="D53" s="25"/>
      <c r="E53" s="24" t="s">
        <v>460</v>
      </c>
      <c r="F53" s="25" t="s">
        <v>461</v>
      </c>
      <c r="G53" s="25" t="s">
        <v>479</v>
      </c>
      <c r="H53" s="25"/>
      <c r="I53" s="25" t="s">
        <v>492</v>
      </c>
      <c r="J53" s="25"/>
      <c r="K53" s="25" t="s">
        <v>481</v>
      </c>
      <c r="L53" s="25" t="s">
        <v>482</v>
      </c>
      <c r="M53" s="25"/>
    </row>
    <row r="54" customFormat="1" ht="29.25" spans="1:13">
      <c r="A54" s="25"/>
      <c r="B54" s="26"/>
      <c r="C54" s="27"/>
      <c r="D54" s="25"/>
      <c r="E54" s="24" t="s">
        <v>456</v>
      </c>
      <c r="F54" s="25" t="s">
        <v>459</v>
      </c>
      <c r="G54" s="25" t="s">
        <v>493</v>
      </c>
      <c r="H54" s="25"/>
      <c r="I54" s="25" t="s">
        <v>494</v>
      </c>
      <c r="J54" s="25"/>
      <c r="K54" s="25" t="s">
        <v>452</v>
      </c>
      <c r="L54" s="25" t="s">
        <v>453</v>
      </c>
      <c r="M54" s="25"/>
    </row>
    <row r="55" customFormat="1" ht="39" spans="1:13">
      <c r="A55" s="25"/>
      <c r="B55" s="26"/>
      <c r="C55" s="27"/>
      <c r="D55" s="25"/>
      <c r="E55" s="24"/>
      <c r="F55" s="25" t="s">
        <v>457</v>
      </c>
      <c r="G55" s="25" t="s">
        <v>495</v>
      </c>
      <c r="H55" s="25"/>
      <c r="I55" s="25" t="s">
        <v>496</v>
      </c>
      <c r="J55" s="25"/>
      <c r="K55" s="25" t="s">
        <v>452</v>
      </c>
      <c r="L55" s="25" t="s">
        <v>453</v>
      </c>
      <c r="M55" s="25"/>
    </row>
    <row r="56" customFormat="1" spans="1:13">
      <c r="A56" s="25"/>
      <c r="B56" s="26"/>
      <c r="C56" s="27"/>
      <c r="D56" s="25"/>
      <c r="E56" s="24"/>
      <c r="F56" s="25" t="s">
        <v>458</v>
      </c>
      <c r="G56" s="25"/>
      <c r="H56" s="25"/>
      <c r="I56" s="25"/>
      <c r="J56" s="25"/>
      <c r="K56" s="25" t="s">
        <v>452</v>
      </c>
      <c r="L56" s="25" t="s">
        <v>453</v>
      </c>
      <c r="M56" s="25"/>
    </row>
    <row r="57" customFormat="1" spans="1:13">
      <c r="A57" s="25" t="s">
        <v>447</v>
      </c>
      <c r="B57" s="26" t="s">
        <v>497</v>
      </c>
      <c r="C57" s="27">
        <v>0.5</v>
      </c>
      <c r="D57" s="25" t="s">
        <v>498</v>
      </c>
      <c r="E57" s="24" t="s">
        <v>464</v>
      </c>
      <c r="F57" s="25" t="s">
        <v>469</v>
      </c>
      <c r="G57" s="25"/>
      <c r="H57" s="25"/>
      <c r="I57" s="25"/>
      <c r="J57" s="25"/>
      <c r="K57" s="25" t="s">
        <v>452</v>
      </c>
      <c r="L57" s="25" t="s">
        <v>453</v>
      </c>
      <c r="M57" s="25"/>
    </row>
    <row r="58" customFormat="1" spans="1:13">
      <c r="A58" s="25"/>
      <c r="B58" s="26"/>
      <c r="C58" s="27"/>
      <c r="D58" s="25"/>
      <c r="E58" s="24"/>
      <c r="F58" s="25" t="s">
        <v>466</v>
      </c>
      <c r="G58" s="25" t="s">
        <v>499</v>
      </c>
      <c r="H58" s="25"/>
      <c r="I58" s="25"/>
      <c r="J58" s="25"/>
      <c r="K58" s="25" t="s">
        <v>452</v>
      </c>
      <c r="L58" s="25" t="s">
        <v>453</v>
      </c>
      <c r="M58" s="25"/>
    </row>
    <row r="59" customFormat="1" spans="1:13">
      <c r="A59" s="25"/>
      <c r="B59" s="26"/>
      <c r="C59" s="27"/>
      <c r="D59" s="25"/>
      <c r="E59" s="24"/>
      <c r="F59" s="25" t="s">
        <v>465</v>
      </c>
      <c r="G59" s="25"/>
      <c r="H59" s="25"/>
      <c r="I59" s="25"/>
      <c r="J59" s="25"/>
      <c r="K59" s="25" t="s">
        <v>452</v>
      </c>
      <c r="L59" s="25" t="s">
        <v>453</v>
      </c>
      <c r="M59" s="25"/>
    </row>
    <row r="60" customFormat="1" spans="1:13">
      <c r="A60" s="25"/>
      <c r="B60" s="26"/>
      <c r="C60" s="27"/>
      <c r="D60" s="25"/>
      <c r="E60" s="24" t="s">
        <v>456</v>
      </c>
      <c r="F60" s="25" t="s">
        <v>458</v>
      </c>
      <c r="G60" s="25"/>
      <c r="H60" s="25"/>
      <c r="I60" s="25"/>
      <c r="J60" s="25"/>
      <c r="K60" s="25" t="s">
        <v>452</v>
      </c>
      <c r="L60" s="25" t="s">
        <v>453</v>
      </c>
      <c r="M60" s="25"/>
    </row>
    <row r="61" customFormat="1" spans="1:13">
      <c r="A61" s="25"/>
      <c r="B61" s="26"/>
      <c r="C61" s="27"/>
      <c r="D61" s="25"/>
      <c r="E61" s="24"/>
      <c r="F61" s="25" t="s">
        <v>457</v>
      </c>
      <c r="G61" s="25"/>
      <c r="H61" s="25"/>
      <c r="I61" s="25"/>
      <c r="J61" s="25"/>
      <c r="K61" s="25" t="s">
        <v>452</v>
      </c>
      <c r="L61" s="25" t="s">
        <v>453</v>
      </c>
      <c r="M61" s="25"/>
    </row>
    <row r="62" customFormat="1" spans="1:13">
      <c r="A62" s="25"/>
      <c r="B62" s="26"/>
      <c r="C62" s="27"/>
      <c r="D62" s="25"/>
      <c r="E62" s="24"/>
      <c r="F62" s="25" t="s">
        <v>459</v>
      </c>
      <c r="G62" s="25"/>
      <c r="H62" s="25"/>
      <c r="I62" s="25"/>
      <c r="J62" s="25"/>
      <c r="K62" s="25" t="s">
        <v>452</v>
      </c>
      <c r="L62" s="25" t="s">
        <v>453</v>
      </c>
      <c r="M62" s="25"/>
    </row>
    <row r="63" customFormat="1" ht="19.5" spans="1:13">
      <c r="A63" s="25"/>
      <c r="B63" s="26"/>
      <c r="C63" s="27"/>
      <c r="D63" s="25"/>
      <c r="E63" s="24" t="s">
        <v>460</v>
      </c>
      <c r="F63" s="25" t="s">
        <v>461</v>
      </c>
      <c r="G63" s="25"/>
      <c r="H63" s="25"/>
      <c r="I63" s="25"/>
      <c r="J63" s="25"/>
      <c r="K63" s="25" t="s">
        <v>452</v>
      </c>
      <c r="L63" s="25" t="s">
        <v>453</v>
      </c>
      <c r="M63" s="25"/>
    </row>
    <row r="64" customFormat="1" ht="19.5" spans="1:13">
      <c r="A64" s="25"/>
      <c r="B64" s="26"/>
      <c r="C64" s="27"/>
      <c r="D64" s="25"/>
      <c r="E64" s="24" t="s">
        <v>450</v>
      </c>
      <c r="F64" s="25" t="s">
        <v>455</v>
      </c>
      <c r="G64" s="25"/>
      <c r="H64" s="25"/>
      <c r="I64" s="25"/>
      <c r="J64" s="25"/>
      <c r="K64" s="25" t="s">
        <v>452</v>
      </c>
      <c r="L64" s="25" t="s">
        <v>453</v>
      </c>
      <c r="M64" s="25"/>
    </row>
    <row r="65" customFormat="1" spans="1:13">
      <c r="A65" s="25"/>
      <c r="B65" s="26"/>
      <c r="C65" s="27"/>
      <c r="D65" s="25"/>
      <c r="E65" s="24"/>
      <c r="F65" s="25" t="s">
        <v>454</v>
      </c>
      <c r="G65" s="25"/>
      <c r="H65" s="25"/>
      <c r="I65" s="25"/>
      <c r="J65" s="25"/>
      <c r="K65" s="25" t="s">
        <v>452</v>
      </c>
      <c r="L65" s="25" t="s">
        <v>453</v>
      </c>
      <c r="M65" s="25"/>
    </row>
    <row r="66" customFormat="1" spans="1:13">
      <c r="A66" s="25"/>
      <c r="B66" s="26"/>
      <c r="C66" s="27"/>
      <c r="D66" s="25"/>
      <c r="E66" s="24"/>
      <c r="F66" s="25" t="s">
        <v>451</v>
      </c>
      <c r="G66" s="25"/>
      <c r="H66" s="25"/>
      <c r="I66" s="25"/>
      <c r="J66" s="25"/>
      <c r="K66" s="25" t="s">
        <v>452</v>
      </c>
      <c r="L66" s="25" t="s">
        <v>453</v>
      </c>
      <c r="M66" s="25"/>
    </row>
    <row r="67" customFormat="1" spans="1:13">
      <c r="A67" s="25" t="s">
        <v>447</v>
      </c>
      <c r="B67" s="26" t="s">
        <v>500</v>
      </c>
      <c r="C67" s="27">
        <v>0.5</v>
      </c>
      <c r="D67" s="25" t="s">
        <v>501</v>
      </c>
      <c r="E67" s="24" t="s">
        <v>450</v>
      </c>
      <c r="F67" s="25" t="s">
        <v>451</v>
      </c>
      <c r="G67" s="25"/>
      <c r="H67" s="25"/>
      <c r="I67" s="25"/>
      <c r="J67" s="25"/>
      <c r="K67" s="25" t="s">
        <v>452</v>
      </c>
      <c r="L67" s="25" t="s">
        <v>453</v>
      </c>
      <c r="M67" s="25"/>
    </row>
    <row r="68" customFormat="1" spans="1:13">
      <c r="A68" s="25"/>
      <c r="B68" s="26"/>
      <c r="C68" s="27"/>
      <c r="D68" s="25"/>
      <c r="E68" s="24"/>
      <c r="F68" s="25" t="s">
        <v>454</v>
      </c>
      <c r="G68" s="25"/>
      <c r="H68" s="25"/>
      <c r="I68" s="25"/>
      <c r="J68" s="25"/>
      <c r="K68" s="25" t="s">
        <v>452</v>
      </c>
      <c r="L68" s="25" t="s">
        <v>453</v>
      </c>
      <c r="M68" s="25"/>
    </row>
    <row r="69" customFormat="1" ht="19.5" spans="1:13">
      <c r="A69" s="25"/>
      <c r="B69" s="26"/>
      <c r="C69" s="27"/>
      <c r="D69" s="25"/>
      <c r="E69" s="24"/>
      <c r="F69" s="25" t="s">
        <v>455</v>
      </c>
      <c r="G69" s="25"/>
      <c r="H69" s="25"/>
      <c r="I69" s="25"/>
      <c r="J69" s="25"/>
      <c r="K69" s="25" t="s">
        <v>452</v>
      </c>
      <c r="L69" s="25" t="s">
        <v>453</v>
      </c>
      <c r="M69" s="25"/>
    </row>
    <row r="70" customFormat="1" spans="1:13">
      <c r="A70" s="25"/>
      <c r="B70" s="26"/>
      <c r="C70" s="27"/>
      <c r="D70" s="25"/>
      <c r="E70" s="24" t="s">
        <v>456</v>
      </c>
      <c r="F70" s="25" t="s">
        <v>457</v>
      </c>
      <c r="G70" s="25"/>
      <c r="H70" s="25"/>
      <c r="I70" s="25"/>
      <c r="J70" s="25"/>
      <c r="K70" s="25" t="s">
        <v>452</v>
      </c>
      <c r="L70" s="25" t="s">
        <v>453</v>
      </c>
      <c r="M70" s="25"/>
    </row>
    <row r="71" customFormat="1" spans="1:13">
      <c r="A71" s="25"/>
      <c r="B71" s="26"/>
      <c r="C71" s="27"/>
      <c r="D71" s="25"/>
      <c r="E71" s="24"/>
      <c r="F71" s="25" t="s">
        <v>458</v>
      </c>
      <c r="G71" s="25"/>
      <c r="H71" s="25"/>
      <c r="I71" s="25"/>
      <c r="J71" s="25"/>
      <c r="K71" s="25" t="s">
        <v>452</v>
      </c>
      <c r="L71" s="25" t="s">
        <v>453</v>
      </c>
      <c r="M71" s="25"/>
    </row>
    <row r="72" customFormat="1" spans="1:13">
      <c r="A72" s="25"/>
      <c r="B72" s="26"/>
      <c r="C72" s="27"/>
      <c r="D72" s="25"/>
      <c r="E72" s="24"/>
      <c r="F72" s="25" t="s">
        <v>459</v>
      </c>
      <c r="G72" s="25"/>
      <c r="H72" s="25"/>
      <c r="I72" s="25"/>
      <c r="J72" s="25"/>
      <c r="K72" s="25" t="s">
        <v>452</v>
      </c>
      <c r="L72" s="25" t="s">
        <v>453</v>
      </c>
      <c r="M72" s="25"/>
    </row>
    <row r="73" customFormat="1" ht="19.5" spans="1:13">
      <c r="A73" s="25"/>
      <c r="B73" s="26"/>
      <c r="C73" s="27"/>
      <c r="D73" s="25"/>
      <c r="E73" s="24" t="s">
        <v>460</v>
      </c>
      <c r="F73" s="25" t="s">
        <v>461</v>
      </c>
      <c r="G73" s="25"/>
      <c r="H73" s="25"/>
      <c r="I73" s="25"/>
      <c r="J73" s="25"/>
      <c r="K73" s="25" t="s">
        <v>452</v>
      </c>
      <c r="L73" s="25" t="s">
        <v>453</v>
      </c>
      <c r="M73" s="25"/>
    </row>
    <row r="74" customFormat="1" spans="1:13">
      <c r="A74" s="25"/>
      <c r="B74" s="26"/>
      <c r="C74" s="27"/>
      <c r="D74" s="25"/>
      <c r="E74" s="24" t="s">
        <v>464</v>
      </c>
      <c r="F74" s="25" t="s">
        <v>465</v>
      </c>
      <c r="G74" s="25"/>
      <c r="H74" s="25"/>
      <c r="I74" s="25"/>
      <c r="J74" s="25"/>
      <c r="K74" s="25" t="s">
        <v>452</v>
      </c>
      <c r="L74" s="25" t="s">
        <v>453</v>
      </c>
      <c r="M74" s="25"/>
    </row>
    <row r="75" customFormat="1" spans="1:13">
      <c r="A75" s="25"/>
      <c r="B75" s="26"/>
      <c r="C75" s="27"/>
      <c r="D75" s="25"/>
      <c r="E75" s="24"/>
      <c r="F75" s="25" t="s">
        <v>466</v>
      </c>
      <c r="G75" s="25" t="s">
        <v>502</v>
      </c>
      <c r="H75" s="25"/>
      <c r="I75" s="25"/>
      <c r="J75" s="25"/>
      <c r="K75" s="25" t="s">
        <v>491</v>
      </c>
      <c r="L75" s="25" t="s">
        <v>453</v>
      </c>
      <c r="M75" s="25"/>
    </row>
    <row r="76" customFormat="1" spans="1:13">
      <c r="A76" s="25"/>
      <c r="B76" s="26"/>
      <c r="C76" s="27"/>
      <c r="D76" s="25"/>
      <c r="E76" s="24"/>
      <c r="F76" s="25" t="s">
        <v>469</v>
      </c>
      <c r="G76" s="25"/>
      <c r="H76" s="25"/>
      <c r="I76" s="25"/>
      <c r="J76" s="25"/>
      <c r="K76" s="25" t="s">
        <v>452</v>
      </c>
      <c r="L76" s="25" t="s">
        <v>453</v>
      </c>
      <c r="M76" s="25"/>
    </row>
    <row r="77" customFormat="1" spans="1:13">
      <c r="A77" s="25" t="s">
        <v>447</v>
      </c>
      <c r="B77" s="26" t="s">
        <v>503</v>
      </c>
      <c r="C77" s="27">
        <v>3</v>
      </c>
      <c r="D77" s="25" t="s">
        <v>504</v>
      </c>
      <c r="E77" s="24" t="s">
        <v>450</v>
      </c>
      <c r="F77" s="25" t="s">
        <v>451</v>
      </c>
      <c r="G77" s="25"/>
      <c r="H77" s="25"/>
      <c r="I77" s="25"/>
      <c r="J77" s="25"/>
      <c r="K77" s="25" t="s">
        <v>452</v>
      </c>
      <c r="L77" s="25" t="s">
        <v>453</v>
      </c>
      <c r="M77" s="25"/>
    </row>
    <row r="78" customFormat="1" spans="1:13">
      <c r="A78" s="25"/>
      <c r="B78" s="26"/>
      <c r="C78" s="27"/>
      <c r="D78" s="25"/>
      <c r="E78" s="24"/>
      <c r="F78" s="25" t="s">
        <v>454</v>
      </c>
      <c r="G78" s="25"/>
      <c r="H78" s="25"/>
      <c r="I78" s="25"/>
      <c r="J78" s="25"/>
      <c r="K78" s="25" t="s">
        <v>452</v>
      </c>
      <c r="L78" s="25" t="s">
        <v>453</v>
      </c>
      <c r="M78" s="25"/>
    </row>
    <row r="79" customFormat="1" ht="19.5" spans="1:13">
      <c r="A79" s="25"/>
      <c r="B79" s="26"/>
      <c r="C79" s="27"/>
      <c r="D79" s="25"/>
      <c r="E79" s="24"/>
      <c r="F79" s="25" t="s">
        <v>455</v>
      </c>
      <c r="G79" s="25"/>
      <c r="H79" s="25"/>
      <c r="I79" s="25"/>
      <c r="J79" s="25"/>
      <c r="K79" s="25" t="s">
        <v>452</v>
      </c>
      <c r="L79" s="25" t="s">
        <v>453</v>
      </c>
      <c r="M79" s="25"/>
    </row>
    <row r="80" customFormat="1" spans="1:13">
      <c r="A80" s="25"/>
      <c r="B80" s="26"/>
      <c r="C80" s="27"/>
      <c r="D80" s="25"/>
      <c r="E80" s="24" t="s">
        <v>456</v>
      </c>
      <c r="F80" s="25" t="s">
        <v>457</v>
      </c>
      <c r="G80" s="25"/>
      <c r="H80" s="25"/>
      <c r="I80" s="25"/>
      <c r="J80" s="25"/>
      <c r="K80" s="25" t="s">
        <v>452</v>
      </c>
      <c r="L80" s="25" t="s">
        <v>453</v>
      </c>
      <c r="M80" s="25"/>
    </row>
    <row r="81" customFormat="1" spans="1:13">
      <c r="A81" s="25"/>
      <c r="B81" s="26"/>
      <c r="C81" s="27"/>
      <c r="D81" s="25"/>
      <c r="E81" s="24"/>
      <c r="F81" s="25" t="s">
        <v>458</v>
      </c>
      <c r="G81" s="25"/>
      <c r="H81" s="25"/>
      <c r="I81" s="25"/>
      <c r="J81" s="25"/>
      <c r="K81" s="25" t="s">
        <v>452</v>
      </c>
      <c r="L81" s="25" t="s">
        <v>453</v>
      </c>
      <c r="M81" s="25"/>
    </row>
    <row r="82" customFormat="1" spans="1:13">
      <c r="A82" s="25"/>
      <c r="B82" s="26"/>
      <c r="C82" s="27"/>
      <c r="D82" s="25"/>
      <c r="E82" s="24"/>
      <c r="F82" s="25" t="s">
        <v>459</v>
      </c>
      <c r="G82" s="25"/>
      <c r="H82" s="25"/>
      <c r="I82" s="25"/>
      <c r="J82" s="25"/>
      <c r="K82" s="25" t="s">
        <v>452</v>
      </c>
      <c r="L82" s="25" t="s">
        <v>453</v>
      </c>
      <c r="M82" s="25"/>
    </row>
    <row r="83" customFormat="1" ht="19.5" spans="1:13">
      <c r="A83" s="25"/>
      <c r="B83" s="26"/>
      <c r="C83" s="27"/>
      <c r="D83" s="25"/>
      <c r="E83" s="24" t="s">
        <v>460</v>
      </c>
      <c r="F83" s="25" t="s">
        <v>461</v>
      </c>
      <c r="G83" s="25"/>
      <c r="H83" s="25"/>
      <c r="I83" s="25"/>
      <c r="J83" s="25"/>
      <c r="K83" s="25" t="s">
        <v>452</v>
      </c>
      <c r="L83" s="25" t="s">
        <v>453</v>
      </c>
      <c r="M83" s="25"/>
    </row>
    <row r="84" customFormat="1" spans="1:13">
      <c r="A84" s="25"/>
      <c r="B84" s="26"/>
      <c r="C84" s="27"/>
      <c r="D84" s="25"/>
      <c r="E84" s="24" t="s">
        <v>464</v>
      </c>
      <c r="F84" s="25" t="s">
        <v>465</v>
      </c>
      <c r="G84" s="25"/>
      <c r="H84" s="25"/>
      <c r="I84" s="25"/>
      <c r="J84" s="25"/>
      <c r="K84" s="25" t="s">
        <v>452</v>
      </c>
      <c r="L84" s="25" t="s">
        <v>453</v>
      </c>
      <c r="M84" s="25"/>
    </row>
    <row r="85" customFormat="1" ht="19.5" spans="1:13">
      <c r="A85" s="25"/>
      <c r="B85" s="26"/>
      <c r="C85" s="27"/>
      <c r="D85" s="25"/>
      <c r="E85" s="24"/>
      <c r="F85" s="25" t="s">
        <v>466</v>
      </c>
      <c r="G85" s="25" t="s">
        <v>505</v>
      </c>
      <c r="H85" s="25"/>
      <c r="I85" s="25" t="s">
        <v>491</v>
      </c>
      <c r="J85" s="25"/>
      <c r="K85" s="25" t="s">
        <v>452</v>
      </c>
      <c r="L85" s="25" t="s">
        <v>453</v>
      </c>
      <c r="M85" s="25"/>
    </row>
    <row r="86" customFormat="1" spans="1:13">
      <c r="A86" s="25"/>
      <c r="B86" s="26"/>
      <c r="C86" s="27"/>
      <c r="D86" s="25"/>
      <c r="E86" s="24"/>
      <c r="F86" s="25" t="s">
        <v>469</v>
      </c>
      <c r="G86" s="25"/>
      <c r="H86" s="25"/>
      <c r="I86" s="25"/>
      <c r="J86" s="25"/>
      <c r="K86" s="25" t="s">
        <v>452</v>
      </c>
      <c r="L86" s="25" t="s">
        <v>453</v>
      </c>
      <c r="M86" s="25"/>
    </row>
    <row r="87" spans="1:13">
      <c r="A87" s="25">
        <v>405001</v>
      </c>
      <c r="B87" s="26" t="s">
        <v>506</v>
      </c>
      <c r="C87" s="27">
        <v>2</v>
      </c>
      <c r="D87" s="25" t="s">
        <v>507</v>
      </c>
      <c r="E87" s="24" t="s">
        <v>450</v>
      </c>
      <c r="F87" s="25" t="s">
        <v>451</v>
      </c>
      <c r="G87" s="29"/>
      <c r="H87" s="30"/>
      <c r="I87" s="30"/>
      <c r="J87" s="30"/>
      <c r="K87" s="25" t="s">
        <v>452</v>
      </c>
      <c r="L87" s="25" t="s">
        <v>453</v>
      </c>
      <c r="M87" s="30"/>
    </row>
    <row r="88" spans="1:13">
      <c r="A88" s="25"/>
      <c r="B88" s="26"/>
      <c r="C88" s="27"/>
      <c r="D88" s="25"/>
      <c r="E88" s="24"/>
      <c r="F88" s="25" t="s">
        <v>454</v>
      </c>
      <c r="G88" s="31"/>
      <c r="H88" s="32"/>
      <c r="I88" s="32"/>
      <c r="J88" s="32"/>
      <c r="K88" s="25" t="s">
        <v>452</v>
      </c>
      <c r="L88" s="25" t="s">
        <v>453</v>
      </c>
      <c r="M88" s="32"/>
    </row>
    <row r="89" ht="19.5" spans="1:13">
      <c r="A89" s="25"/>
      <c r="B89" s="26"/>
      <c r="C89" s="27"/>
      <c r="D89" s="25"/>
      <c r="E89" s="24"/>
      <c r="F89" s="25" t="s">
        <v>455</v>
      </c>
      <c r="G89" s="31"/>
      <c r="H89" s="32"/>
      <c r="I89" s="32"/>
      <c r="J89" s="32"/>
      <c r="K89" s="25" t="s">
        <v>452</v>
      </c>
      <c r="L89" s="25" t="s">
        <v>453</v>
      </c>
      <c r="M89" s="32"/>
    </row>
    <row r="90" spans="1:13">
      <c r="A90" s="25"/>
      <c r="B90" s="26"/>
      <c r="C90" s="27"/>
      <c r="D90" s="25"/>
      <c r="E90" s="24" t="s">
        <v>456</v>
      </c>
      <c r="F90" s="25" t="s">
        <v>457</v>
      </c>
      <c r="G90" s="31"/>
      <c r="H90" s="32"/>
      <c r="I90" s="32"/>
      <c r="J90" s="32"/>
      <c r="K90" s="25" t="s">
        <v>452</v>
      </c>
      <c r="L90" s="25" t="s">
        <v>453</v>
      </c>
      <c r="M90" s="32"/>
    </row>
    <row r="91" spans="1:13">
      <c r="A91" s="25"/>
      <c r="B91" s="26"/>
      <c r="C91" s="27"/>
      <c r="D91" s="25"/>
      <c r="E91" s="24"/>
      <c r="F91" s="25" t="s">
        <v>458</v>
      </c>
      <c r="G91" s="31"/>
      <c r="H91" s="32"/>
      <c r="I91" s="32"/>
      <c r="J91" s="32"/>
      <c r="K91" s="25" t="s">
        <v>452</v>
      </c>
      <c r="L91" s="25" t="s">
        <v>453</v>
      </c>
      <c r="M91" s="32"/>
    </row>
    <row r="92" spans="1:13">
      <c r="A92" s="25"/>
      <c r="B92" s="26"/>
      <c r="C92" s="27"/>
      <c r="D92" s="25"/>
      <c r="E92" s="24"/>
      <c r="F92" s="25" t="s">
        <v>459</v>
      </c>
      <c r="G92" s="31"/>
      <c r="H92" s="32"/>
      <c r="I92" s="32"/>
      <c r="J92" s="32"/>
      <c r="K92" s="25" t="s">
        <v>452</v>
      </c>
      <c r="L92" s="25" t="s">
        <v>453</v>
      </c>
      <c r="M92" s="32"/>
    </row>
    <row r="93" ht="19.5" spans="1:13">
      <c r="A93" s="25"/>
      <c r="B93" s="26"/>
      <c r="C93" s="27"/>
      <c r="D93" s="25"/>
      <c r="E93" s="24" t="s">
        <v>460</v>
      </c>
      <c r="F93" s="25" t="s">
        <v>461</v>
      </c>
      <c r="G93" s="31"/>
      <c r="H93" s="32"/>
      <c r="I93" s="32"/>
      <c r="J93" s="32"/>
      <c r="K93" s="25" t="s">
        <v>452</v>
      </c>
      <c r="L93" s="25" t="s">
        <v>453</v>
      </c>
      <c r="M93" s="32"/>
    </row>
    <row r="94" spans="1:13">
      <c r="A94" s="25"/>
      <c r="B94" s="26"/>
      <c r="C94" s="27"/>
      <c r="D94" s="25"/>
      <c r="E94" s="24" t="s">
        <v>464</v>
      </c>
      <c r="F94" s="25" t="s">
        <v>465</v>
      </c>
      <c r="G94" s="31"/>
      <c r="H94" s="32"/>
      <c r="I94" s="32"/>
      <c r="J94" s="32"/>
      <c r="K94" s="34" t="s">
        <v>452</v>
      </c>
      <c r="L94" s="25" t="s">
        <v>453</v>
      </c>
      <c r="M94" s="32"/>
    </row>
    <row r="95" ht="19.5" spans="1:13">
      <c r="A95" s="25"/>
      <c r="B95" s="26"/>
      <c r="C95" s="27"/>
      <c r="D95" s="25"/>
      <c r="E95" s="24"/>
      <c r="F95" s="25" t="s">
        <v>466</v>
      </c>
      <c r="G95" s="33" t="s">
        <v>508</v>
      </c>
      <c r="H95" s="32"/>
      <c r="I95" s="32"/>
      <c r="J95" s="32"/>
      <c r="K95" s="34" t="s">
        <v>491</v>
      </c>
      <c r="L95" s="25" t="s">
        <v>453</v>
      </c>
      <c r="M95" s="32"/>
    </row>
    <row r="96" spans="1:13">
      <c r="A96" s="25"/>
      <c r="B96" s="26"/>
      <c r="C96" s="27"/>
      <c r="D96" s="25"/>
      <c r="E96" s="24"/>
      <c r="F96" s="25" t="s">
        <v>469</v>
      </c>
      <c r="G96" s="31"/>
      <c r="H96" s="32"/>
      <c r="I96" s="32"/>
      <c r="J96" s="32"/>
      <c r="K96" s="25" t="s">
        <v>452</v>
      </c>
      <c r="L96" s="25" t="s">
        <v>453</v>
      </c>
      <c r="M96" s="32"/>
    </row>
  </sheetData>
  <mergeCells count="71">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B4:B5"/>
    <mergeCell ref="B7:B16"/>
    <mergeCell ref="B17:B26"/>
    <mergeCell ref="B27:B36"/>
    <mergeCell ref="B37:B46"/>
    <mergeCell ref="B47:B56"/>
    <mergeCell ref="B57:B66"/>
    <mergeCell ref="B67:B76"/>
    <mergeCell ref="B77:B86"/>
    <mergeCell ref="B87:B96"/>
    <mergeCell ref="C4:C5"/>
    <mergeCell ref="C7:C16"/>
    <mergeCell ref="C17:C26"/>
    <mergeCell ref="C27:C36"/>
    <mergeCell ref="C37:C46"/>
    <mergeCell ref="C47:C56"/>
    <mergeCell ref="C57:C66"/>
    <mergeCell ref="C67:C76"/>
    <mergeCell ref="C77:C86"/>
    <mergeCell ref="C87:C96"/>
    <mergeCell ref="D4:D5"/>
    <mergeCell ref="D7:D16"/>
    <mergeCell ref="D17:D26"/>
    <mergeCell ref="D27:D36"/>
    <mergeCell ref="D37:D46"/>
    <mergeCell ref="D47:D56"/>
    <mergeCell ref="D57:D66"/>
    <mergeCell ref="D67:D76"/>
    <mergeCell ref="D77:D86"/>
    <mergeCell ref="D87:D96"/>
    <mergeCell ref="E7:E9"/>
    <mergeCell ref="E10:E12"/>
    <mergeCell ref="E14:E16"/>
    <mergeCell ref="E17:E19"/>
    <mergeCell ref="E20:E22"/>
    <mergeCell ref="E24:E26"/>
    <mergeCell ref="E27:E29"/>
    <mergeCell ref="E30:E32"/>
    <mergeCell ref="E34:E36"/>
    <mergeCell ref="E37:E39"/>
    <mergeCell ref="E41:E43"/>
    <mergeCell ref="E44:E46"/>
    <mergeCell ref="E47:E49"/>
    <mergeCell ref="E50:E52"/>
    <mergeCell ref="E54:E56"/>
    <mergeCell ref="E57:E59"/>
    <mergeCell ref="E60:E62"/>
    <mergeCell ref="E64:E66"/>
    <mergeCell ref="E67:E69"/>
    <mergeCell ref="E70:E72"/>
    <mergeCell ref="E74:E76"/>
    <mergeCell ref="E77:E79"/>
    <mergeCell ref="E80:E82"/>
    <mergeCell ref="E84:E86"/>
    <mergeCell ref="E87:E89"/>
    <mergeCell ref="E90:E92"/>
    <mergeCell ref="E94:E9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N12" sqref="N12"/>
    </sheetView>
  </sheetViews>
  <sheetFormatPr defaultColWidth="10" defaultRowHeight="13.5"/>
  <cols>
    <col min="1" max="1" width="7.375" customWidth="1"/>
    <col min="2" max="2" width="12.125" customWidth="1"/>
    <col min="3" max="3" width="7.125" customWidth="1"/>
    <col min="4" max="4" width="7.25" customWidth="1"/>
    <col min="5" max="5" width="6.875" customWidth="1"/>
    <col min="6" max="7" width="6.125" customWidth="1"/>
    <col min="8" max="8" width="7.125" customWidth="1"/>
    <col min="9" max="9" width="7.375" customWidth="1"/>
    <col min="10" max="10" width="39.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t="s">
        <v>509</v>
      </c>
    </row>
    <row r="2" ht="42.2" customHeight="1" spans="1:19">
      <c r="A2" s="1" t="s">
        <v>510</v>
      </c>
      <c r="B2" s="1"/>
      <c r="C2" s="1"/>
      <c r="D2" s="1"/>
      <c r="E2" s="1"/>
      <c r="F2" s="1"/>
      <c r="G2" s="1"/>
      <c r="H2" s="1"/>
      <c r="I2" s="1"/>
      <c r="J2" s="1"/>
      <c r="K2" s="1"/>
      <c r="L2" s="1"/>
      <c r="M2" s="1"/>
      <c r="N2" s="1"/>
      <c r="O2" s="1"/>
      <c r="P2" s="1"/>
      <c r="Q2" s="1"/>
      <c r="R2" s="1"/>
      <c r="S2" s="1"/>
    </row>
    <row r="3" ht="23.25" customHeight="1" spans="1:19">
      <c r="A3" s="2" t="str">
        <f>"部门"&amp;":"&amp;封面!E4&amp;封面!E5</f>
        <v>部门:405001益阳市赫山区卫生健康局</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3" t="s">
        <v>31</v>
      </c>
      <c r="R4" s="13"/>
      <c r="S4" s="13"/>
    </row>
    <row r="5" ht="29.25" customHeight="1" spans="1:19">
      <c r="A5" s="4" t="s">
        <v>390</v>
      </c>
      <c r="B5" s="4" t="s">
        <v>391</v>
      </c>
      <c r="C5" s="4" t="s">
        <v>511</v>
      </c>
      <c r="D5" s="4"/>
      <c r="E5" s="4"/>
      <c r="F5" s="4"/>
      <c r="G5" s="4"/>
      <c r="H5" s="4"/>
      <c r="I5" s="4"/>
      <c r="J5" s="4" t="s">
        <v>512</v>
      </c>
      <c r="K5" s="9" t="s">
        <v>513</v>
      </c>
      <c r="L5" s="9"/>
      <c r="M5" s="9"/>
      <c r="N5" s="9"/>
      <c r="O5" s="9"/>
      <c r="P5" s="9"/>
      <c r="Q5" s="9"/>
      <c r="R5" s="9"/>
      <c r="S5" s="9"/>
    </row>
    <row r="6" ht="32.85" customHeight="1" spans="1:19">
      <c r="A6" s="4"/>
      <c r="B6" s="4"/>
      <c r="C6" s="4" t="s">
        <v>434</v>
      </c>
      <c r="D6" s="4" t="s">
        <v>514</v>
      </c>
      <c r="E6" s="4"/>
      <c r="F6" s="4"/>
      <c r="G6" s="4"/>
      <c r="H6" s="4" t="s">
        <v>515</v>
      </c>
      <c r="I6" s="4"/>
      <c r="J6" s="4"/>
      <c r="K6" s="9"/>
      <c r="L6" s="9"/>
      <c r="M6" s="9"/>
      <c r="N6" s="9"/>
      <c r="O6" s="9"/>
      <c r="P6" s="9"/>
      <c r="Q6" s="9"/>
      <c r="R6" s="9"/>
      <c r="S6" s="9"/>
    </row>
    <row r="7" ht="38.85" customHeight="1" spans="1:19">
      <c r="A7" s="4"/>
      <c r="B7" s="4"/>
      <c r="C7" s="4"/>
      <c r="D7" s="4" t="s">
        <v>138</v>
      </c>
      <c r="E7" s="4" t="s">
        <v>516</v>
      </c>
      <c r="F7" s="4" t="s">
        <v>142</v>
      </c>
      <c r="G7" s="4" t="s">
        <v>517</v>
      </c>
      <c r="H7" s="4" t="s">
        <v>158</v>
      </c>
      <c r="I7" s="4" t="s">
        <v>159</v>
      </c>
      <c r="J7" s="4"/>
      <c r="K7" s="4" t="s">
        <v>437</v>
      </c>
      <c r="L7" s="4" t="s">
        <v>438</v>
      </c>
      <c r="M7" s="4" t="s">
        <v>439</v>
      </c>
      <c r="N7" s="4" t="s">
        <v>444</v>
      </c>
      <c r="O7" s="4" t="s">
        <v>440</v>
      </c>
      <c r="P7" s="4" t="s">
        <v>518</v>
      </c>
      <c r="Q7" s="4" t="s">
        <v>519</v>
      </c>
      <c r="R7" s="4" t="s">
        <v>520</v>
      </c>
      <c r="S7" s="4" t="s">
        <v>445</v>
      </c>
    </row>
    <row r="8" ht="50.65" customHeight="1" spans="1:19">
      <c r="A8" s="5">
        <f>封面!E4</f>
        <v>405001</v>
      </c>
      <c r="B8" s="5" t="str">
        <f>封面!E5</f>
        <v>益阳市赫山区卫生健康局</v>
      </c>
      <c r="C8" s="6">
        <f>'1收支总表'!B6</f>
        <v>3685.6911</v>
      </c>
      <c r="D8" s="6">
        <f>C8</f>
        <v>3685.6911</v>
      </c>
      <c r="E8" s="6"/>
      <c r="F8" s="6"/>
      <c r="G8" s="6"/>
      <c r="H8" s="6">
        <f>D8-I8</f>
        <v>3477.6911</v>
      </c>
      <c r="I8" s="6">
        <f>'3支出总表'!H6</f>
        <v>208</v>
      </c>
      <c r="J8" s="10" t="s">
        <v>521</v>
      </c>
      <c r="K8" s="11" t="s">
        <v>456</v>
      </c>
      <c r="L8" s="11" t="s">
        <v>522</v>
      </c>
      <c r="M8" s="10"/>
      <c r="N8" s="10"/>
      <c r="O8" s="10"/>
      <c r="P8" s="10"/>
      <c r="Q8" s="10"/>
      <c r="R8" s="10"/>
      <c r="S8" s="10"/>
    </row>
    <row r="9" ht="50.65" customHeight="1" spans="1:19">
      <c r="A9" s="7"/>
      <c r="B9" s="7"/>
      <c r="C9" s="6"/>
      <c r="D9" s="6"/>
      <c r="E9" s="6"/>
      <c r="F9" s="6"/>
      <c r="G9" s="6"/>
      <c r="H9" s="6"/>
      <c r="I9" s="6"/>
      <c r="J9" s="10"/>
      <c r="K9" s="11"/>
      <c r="L9" s="11" t="s">
        <v>523</v>
      </c>
      <c r="M9" s="12" t="s">
        <v>524</v>
      </c>
      <c r="N9" s="12"/>
      <c r="O9" s="12" t="s">
        <v>494</v>
      </c>
      <c r="P9" s="12"/>
      <c r="Q9" s="12" t="s">
        <v>525</v>
      </c>
      <c r="R9" s="12" t="s">
        <v>526</v>
      </c>
      <c r="S9" s="10"/>
    </row>
    <row r="10" ht="50.65" customHeight="1" spans="1:19">
      <c r="A10" s="7"/>
      <c r="B10" s="7"/>
      <c r="C10" s="6"/>
      <c r="D10" s="6"/>
      <c r="E10" s="6"/>
      <c r="F10" s="6"/>
      <c r="G10" s="6"/>
      <c r="H10" s="6"/>
      <c r="I10" s="6"/>
      <c r="J10" s="10"/>
      <c r="K10" s="11"/>
      <c r="L10" s="11" t="s">
        <v>527</v>
      </c>
      <c r="M10" s="12" t="s">
        <v>528</v>
      </c>
      <c r="N10" s="12"/>
      <c r="O10" s="12" t="s">
        <v>494</v>
      </c>
      <c r="P10" s="10"/>
      <c r="Q10" s="10"/>
      <c r="R10" s="12" t="s">
        <v>526</v>
      </c>
      <c r="S10" s="10"/>
    </row>
    <row r="11" ht="50.65" customHeight="1" spans="1:19">
      <c r="A11" s="7"/>
      <c r="B11" s="7"/>
      <c r="C11" s="6"/>
      <c r="D11" s="6"/>
      <c r="E11" s="6"/>
      <c r="F11" s="6"/>
      <c r="G11" s="6"/>
      <c r="H11" s="6"/>
      <c r="I11" s="6"/>
      <c r="J11" s="10"/>
      <c r="K11" s="11"/>
      <c r="L11" s="11" t="s">
        <v>450</v>
      </c>
      <c r="M11" s="12" t="s">
        <v>529</v>
      </c>
      <c r="N11" s="12"/>
      <c r="O11" s="12" t="s">
        <v>530</v>
      </c>
      <c r="P11" s="12"/>
      <c r="Q11" s="12" t="s">
        <v>531</v>
      </c>
      <c r="R11" s="12" t="s">
        <v>526</v>
      </c>
      <c r="S11" s="10"/>
    </row>
    <row r="12" ht="50.65" customHeight="1" spans="1:19">
      <c r="A12" s="7"/>
      <c r="B12" s="7"/>
      <c r="C12" s="6"/>
      <c r="D12" s="6"/>
      <c r="E12" s="6"/>
      <c r="F12" s="6"/>
      <c r="G12" s="6"/>
      <c r="H12" s="6"/>
      <c r="I12" s="6"/>
      <c r="J12" s="10"/>
      <c r="K12" s="11" t="s">
        <v>532</v>
      </c>
      <c r="L12" s="11" t="s">
        <v>465</v>
      </c>
      <c r="M12" s="12" t="s">
        <v>533</v>
      </c>
      <c r="N12" s="12"/>
      <c r="O12" s="12" t="s">
        <v>534</v>
      </c>
      <c r="P12" s="12"/>
      <c r="Q12" s="12" t="s">
        <v>535</v>
      </c>
      <c r="R12" s="12" t="s">
        <v>526</v>
      </c>
      <c r="S12" s="10"/>
    </row>
    <row r="13" ht="50.65" customHeight="1" spans="1:19">
      <c r="A13" s="7"/>
      <c r="B13" s="7"/>
      <c r="C13" s="6"/>
      <c r="D13" s="6"/>
      <c r="E13" s="6"/>
      <c r="F13" s="6"/>
      <c r="G13" s="6"/>
      <c r="H13" s="6"/>
      <c r="I13" s="6"/>
      <c r="J13" s="10"/>
      <c r="K13" s="11"/>
      <c r="L13" s="11" t="s">
        <v>466</v>
      </c>
      <c r="M13" s="12" t="s">
        <v>536</v>
      </c>
      <c r="N13" s="12"/>
      <c r="O13" s="12" t="s">
        <v>534</v>
      </c>
      <c r="P13" s="12"/>
      <c r="Q13" s="12" t="s">
        <v>537</v>
      </c>
      <c r="R13" s="12" t="s">
        <v>526</v>
      </c>
      <c r="S13" s="10"/>
    </row>
    <row r="14" ht="50.65" customHeight="1" spans="1:19">
      <c r="A14" s="7"/>
      <c r="B14" s="7"/>
      <c r="C14" s="6"/>
      <c r="D14" s="6"/>
      <c r="E14" s="6"/>
      <c r="F14" s="6"/>
      <c r="G14" s="6"/>
      <c r="H14" s="6"/>
      <c r="I14" s="6"/>
      <c r="J14" s="10"/>
      <c r="K14" s="11"/>
      <c r="L14" s="11" t="s">
        <v>469</v>
      </c>
      <c r="M14" s="12" t="s">
        <v>538</v>
      </c>
      <c r="N14" s="12"/>
      <c r="O14" s="12" t="s">
        <v>534</v>
      </c>
      <c r="P14" s="12"/>
      <c r="Q14" s="12" t="s">
        <v>539</v>
      </c>
      <c r="R14" s="12" t="s">
        <v>526</v>
      </c>
      <c r="S14" s="10"/>
    </row>
    <row r="15" ht="50.65" customHeight="1" spans="1:19">
      <c r="A15" s="7"/>
      <c r="B15" s="7"/>
      <c r="C15" s="6"/>
      <c r="D15" s="6"/>
      <c r="E15" s="6"/>
      <c r="F15" s="6"/>
      <c r="G15" s="6"/>
      <c r="H15" s="6"/>
      <c r="I15" s="6"/>
      <c r="J15" s="10"/>
      <c r="K15" s="11"/>
      <c r="L15" s="11" t="s">
        <v>540</v>
      </c>
      <c r="M15" s="12" t="s">
        <v>541</v>
      </c>
      <c r="N15" s="12"/>
      <c r="O15" s="12" t="s">
        <v>542</v>
      </c>
      <c r="P15" s="12"/>
      <c r="Q15" s="12" t="s">
        <v>543</v>
      </c>
      <c r="R15" s="12" t="s">
        <v>526</v>
      </c>
      <c r="S15" s="10"/>
    </row>
    <row r="16" ht="50.65" customHeight="1" spans="1:19">
      <c r="A16" s="8"/>
      <c r="B16" s="8"/>
      <c r="C16" s="6"/>
      <c r="D16" s="6"/>
      <c r="E16" s="6"/>
      <c r="F16" s="6"/>
      <c r="G16" s="6"/>
      <c r="H16" s="6"/>
      <c r="I16" s="6"/>
      <c r="J16" s="10"/>
      <c r="K16" s="11" t="s">
        <v>460</v>
      </c>
      <c r="L16" s="11" t="s">
        <v>461</v>
      </c>
      <c r="M16" s="12" t="s">
        <v>544</v>
      </c>
      <c r="N16" s="12"/>
      <c r="O16" s="12" t="s">
        <v>494</v>
      </c>
      <c r="P16" s="12"/>
      <c r="Q16" s="12" t="s">
        <v>545</v>
      </c>
      <c r="R16" s="12" t="s">
        <v>546</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38" sqref="L38"/>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workbookViewId="0">
      <selection activeCell="F6" sqref="F6"/>
    </sheetView>
  </sheetViews>
  <sheetFormatPr defaultColWidth="10" defaultRowHeight="13.5" outlineLevelCol="7"/>
  <cols>
    <col min="1" max="1" width="29.5" style="35" customWidth="1"/>
    <col min="2" max="2" width="10.125" style="35" customWidth="1"/>
    <col min="3" max="3" width="23.125" style="35" customWidth="1"/>
    <col min="4" max="4" width="10.625" style="35" customWidth="1"/>
    <col min="5" max="5" width="24" style="35" customWidth="1"/>
    <col min="6" max="6" width="10.5" style="35" customWidth="1"/>
    <col min="7" max="7" width="20.25" style="35" customWidth="1"/>
    <col min="8" max="8" width="11" style="35" customWidth="1"/>
    <col min="9" max="9" width="9.75" style="35" customWidth="1"/>
    <col min="10" max="16384" width="10" style="35"/>
  </cols>
  <sheetData>
    <row r="1" ht="12.95" customHeight="1" spans="1:8">
      <c r="A1" s="36"/>
      <c r="E1" s="113"/>
      <c r="H1" s="46" t="s">
        <v>30</v>
      </c>
    </row>
    <row r="2" ht="24.2" customHeight="1" spans="1:8">
      <c r="A2" s="114" t="s">
        <v>6</v>
      </c>
      <c r="B2" s="114"/>
      <c r="C2" s="114"/>
      <c r="D2" s="114"/>
      <c r="E2" s="114"/>
      <c r="F2" s="114"/>
      <c r="G2" s="114"/>
      <c r="H2" s="114"/>
    </row>
    <row r="3" ht="17.25" customHeight="1" spans="1:8">
      <c r="A3" s="38" t="str">
        <f>"部门"&amp;":"&amp;封面!E4&amp;封面!E5</f>
        <v>部门:405001益阳市赫山区卫生健康局</v>
      </c>
      <c r="B3" s="38"/>
      <c r="C3" s="38"/>
      <c r="D3" s="38"/>
      <c r="E3" s="38"/>
      <c r="F3" s="38"/>
      <c r="G3" s="47" t="s">
        <v>31</v>
      </c>
      <c r="H3" s="47"/>
    </row>
    <row r="4" ht="17.85" customHeight="1" spans="1:8">
      <c r="A4" s="39" t="s">
        <v>32</v>
      </c>
      <c r="B4" s="39"/>
      <c r="C4" s="39" t="s">
        <v>33</v>
      </c>
      <c r="D4" s="39"/>
      <c r="E4" s="39"/>
      <c r="F4" s="39"/>
      <c r="G4" s="39"/>
      <c r="H4" s="39"/>
    </row>
    <row r="5" ht="22.35" customHeight="1" spans="1:8">
      <c r="A5" s="39" t="s">
        <v>34</v>
      </c>
      <c r="B5" s="39" t="s">
        <v>35</v>
      </c>
      <c r="C5" s="39" t="s">
        <v>36</v>
      </c>
      <c r="D5" s="39" t="s">
        <v>35</v>
      </c>
      <c r="E5" s="39" t="s">
        <v>37</v>
      </c>
      <c r="F5" s="39" t="s">
        <v>35</v>
      </c>
      <c r="G5" s="39" t="s">
        <v>38</v>
      </c>
      <c r="H5" s="39" t="s">
        <v>35</v>
      </c>
    </row>
    <row r="6" ht="16.35" customHeight="1" spans="1:8">
      <c r="A6" s="40" t="s">
        <v>39</v>
      </c>
      <c r="B6" s="57">
        <f>VLOOKUP(封面!$E$5,[1]一般预算拨款!$A$7:$AB$32,28,0)</f>
        <v>3685.6911</v>
      </c>
      <c r="C6" s="34" t="s">
        <v>40</v>
      </c>
      <c r="D6" s="57"/>
      <c r="E6" s="40" t="s">
        <v>41</v>
      </c>
      <c r="F6" s="42">
        <f>F7+F8+F9</f>
        <v>3477.6891</v>
      </c>
      <c r="G6" s="34" t="s">
        <v>42</v>
      </c>
      <c r="H6" s="45">
        <f>F7</f>
        <v>3393.3066</v>
      </c>
    </row>
    <row r="7" ht="16.35" customHeight="1" spans="1:8">
      <c r="A7" s="34" t="s">
        <v>43</v>
      </c>
      <c r="B7" s="45"/>
      <c r="C7" s="34" t="s">
        <v>44</v>
      </c>
      <c r="D7" s="57"/>
      <c r="E7" s="34" t="s">
        <v>45</v>
      </c>
      <c r="F7" s="57">
        <f>VLOOKUP(封面!$E$5,[1]一般预算拨款!$A$7:$AB$32,2,0)</f>
        <v>3393.3066</v>
      </c>
      <c r="G7" s="34" t="s">
        <v>46</v>
      </c>
      <c r="H7" s="45">
        <f>F8+F12</f>
        <v>246.0525</v>
      </c>
    </row>
    <row r="8" ht="16.35" customHeight="1" spans="1:8">
      <c r="A8" s="40" t="s">
        <v>47</v>
      </c>
      <c r="B8" s="45"/>
      <c r="C8" s="34" t="s">
        <v>48</v>
      </c>
      <c r="D8" s="57"/>
      <c r="E8" s="34" t="s">
        <v>49</v>
      </c>
      <c r="F8" s="57">
        <f>VLOOKUP(封面!$E$5,[1]一般预算拨款!$A$7:$AB$32,13,0)-F12</f>
        <v>38.0525</v>
      </c>
      <c r="G8" s="34" t="s">
        <v>50</v>
      </c>
      <c r="H8" s="45"/>
    </row>
    <row r="9" ht="16.35" customHeight="1" spans="1:8">
      <c r="A9" s="34" t="s">
        <v>51</v>
      </c>
      <c r="B9" s="45"/>
      <c r="C9" s="34" t="s">
        <v>52</v>
      </c>
      <c r="D9" s="57"/>
      <c r="E9" s="34" t="s">
        <v>53</v>
      </c>
      <c r="F9" s="45">
        <v>46.33</v>
      </c>
      <c r="G9" s="34" t="s">
        <v>54</v>
      </c>
      <c r="H9" s="45"/>
    </row>
    <row r="10" ht="16.35" customHeight="1" spans="1:8">
      <c r="A10" s="34" t="s">
        <v>55</v>
      </c>
      <c r="B10" s="45"/>
      <c r="C10" s="34" t="s">
        <v>56</v>
      </c>
      <c r="D10" s="57"/>
      <c r="E10" s="40" t="s">
        <v>57</v>
      </c>
      <c r="F10" s="42">
        <f>F12</f>
        <v>208</v>
      </c>
      <c r="G10" s="34" t="s">
        <v>58</v>
      </c>
      <c r="H10" s="45"/>
    </row>
    <row r="11" ht="16.35" customHeight="1" spans="1:8">
      <c r="A11" s="34" t="s">
        <v>59</v>
      </c>
      <c r="B11" s="45"/>
      <c r="C11" s="34" t="s">
        <v>60</v>
      </c>
      <c r="D11" s="57"/>
      <c r="E11" s="34" t="s">
        <v>61</v>
      </c>
      <c r="F11" s="45"/>
      <c r="G11" s="34" t="s">
        <v>62</v>
      </c>
      <c r="H11" s="45"/>
    </row>
    <row r="12" ht="16.35" customHeight="1" spans="1:8">
      <c r="A12" s="34" t="s">
        <v>63</v>
      </c>
      <c r="B12" s="45"/>
      <c r="C12" s="34" t="s">
        <v>64</v>
      </c>
      <c r="D12" s="57"/>
      <c r="E12" s="34" t="s">
        <v>65</v>
      </c>
      <c r="F12" s="57">
        <f>VLOOKUP(封面!$E$5,[1]一般预算拨款!$A$7:$AB$32,27,0)</f>
        <v>208</v>
      </c>
      <c r="G12" s="34" t="s">
        <v>66</v>
      </c>
      <c r="H12" s="45"/>
    </row>
    <row r="13" ht="16.35" customHeight="1" spans="1:8">
      <c r="A13" s="34" t="s">
        <v>67</v>
      </c>
      <c r="B13" s="45"/>
      <c r="C13" s="34" t="s">
        <v>68</v>
      </c>
      <c r="D13" s="57">
        <f>VLOOKUP(封面!$E$5,[1]一般预算拨款!$A$7:$I$32,8,0)</f>
        <v>31.0455</v>
      </c>
      <c r="E13" s="34" t="s">
        <v>69</v>
      </c>
      <c r="F13" s="45"/>
      <c r="G13" s="34" t="s">
        <v>70</v>
      </c>
      <c r="H13" s="45"/>
    </row>
    <row r="14" ht="16.35" customHeight="1" spans="1:8">
      <c r="A14" s="34" t="s">
        <v>71</v>
      </c>
      <c r="B14" s="45"/>
      <c r="C14" s="34" t="s">
        <v>72</v>
      </c>
      <c r="D14" s="57"/>
      <c r="E14" s="34" t="s">
        <v>73</v>
      </c>
      <c r="F14" s="45"/>
      <c r="G14" s="34" t="s">
        <v>74</v>
      </c>
      <c r="H14" s="45">
        <v>46.33</v>
      </c>
    </row>
    <row r="15" ht="16.35" customHeight="1" spans="1:8">
      <c r="A15" s="34" t="s">
        <v>75</v>
      </c>
      <c r="B15" s="45"/>
      <c r="C15" s="34" t="s">
        <v>76</v>
      </c>
      <c r="D15" s="57">
        <f>B6-D13</f>
        <v>3654.6456</v>
      </c>
      <c r="E15" s="34" t="s">
        <v>77</v>
      </c>
      <c r="F15" s="45"/>
      <c r="G15" s="34" t="s">
        <v>78</v>
      </c>
      <c r="H15" s="45"/>
    </row>
    <row r="16" ht="16.35" customHeight="1" spans="1:8">
      <c r="A16" s="34" t="s">
        <v>79</v>
      </c>
      <c r="B16" s="45"/>
      <c r="C16" s="34" t="s">
        <v>80</v>
      </c>
      <c r="D16" s="57"/>
      <c r="E16" s="34" t="s">
        <v>81</v>
      </c>
      <c r="F16" s="45"/>
      <c r="G16" s="34" t="s">
        <v>82</v>
      </c>
      <c r="H16" s="45"/>
    </row>
    <row r="17" ht="16.35" customHeight="1" spans="1:8">
      <c r="A17" s="34" t="s">
        <v>83</v>
      </c>
      <c r="B17" s="45"/>
      <c r="C17" s="34" t="s">
        <v>84</v>
      </c>
      <c r="D17" s="57"/>
      <c r="E17" s="34" t="s">
        <v>85</v>
      </c>
      <c r="F17" s="45"/>
      <c r="G17" s="34" t="s">
        <v>86</v>
      </c>
      <c r="H17" s="45"/>
    </row>
    <row r="18" ht="16.35" customHeight="1" spans="1:8">
      <c r="A18" s="34" t="s">
        <v>87</v>
      </c>
      <c r="B18" s="45"/>
      <c r="C18" s="34" t="s">
        <v>88</v>
      </c>
      <c r="D18" s="57"/>
      <c r="E18" s="34" t="s">
        <v>89</v>
      </c>
      <c r="F18" s="45"/>
      <c r="G18" s="34" t="s">
        <v>90</v>
      </c>
      <c r="H18" s="45"/>
    </row>
    <row r="19" ht="16.35" customHeight="1" spans="1:8">
      <c r="A19" s="34" t="s">
        <v>91</v>
      </c>
      <c r="B19" s="45"/>
      <c r="C19" s="34" t="s">
        <v>92</v>
      </c>
      <c r="D19" s="57"/>
      <c r="E19" s="34" t="s">
        <v>93</v>
      </c>
      <c r="F19" s="45"/>
      <c r="G19" s="34" t="s">
        <v>94</v>
      </c>
      <c r="H19" s="45"/>
    </row>
    <row r="20" ht="16.35" customHeight="1" spans="1:8">
      <c r="A20" s="40" t="s">
        <v>95</v>
      </c>
      <c r="B20" s="42"/>
      <c r="C20" s="34" t="s">
        <v>96</v>
      </c>
      <c r="D20" s="57"/>
      <c r="E20" s="34" t="s">
        <v>97</v>
      </c>
      <c r="F20" s="45"/>
      <c r="G20" s="34"/>
      <c r="H20" s="45"/>
    </row>
    <row r="21" ht="16.35" customHeight="1" spans="1:8">
      <c r="A21" s="40" t="s">
        <v>98</v>
      </c>
      <c r="B21" s="42"/>
      <c r="C21" s="34" t="s">
        <v>99</v>
      </c>
      <c r="D21" s="57"/>
      <c r="E21" s="40" t="s">
        <v>100</v>
      </c>
      <c r="F21" s="42"/>
      <c r="G21" s="34"/>
      <c r="H21" s="45"/>
    </row>
    <row r="22" ht="16.35" customHeight="1" spans="1:8">
      <c r="A22" s="40" t="s">
        <v>101</v>
      </c>
      <c r="B22" s="42"/>
      <c r="C22" s="34" t="s">
        <v>102</v>
      </c>
      <c r="D22" s="57"/>
      <c r="E22" s="34"/>
      <c r="F22" s="34"/>
      <c r="G22" s="34"/>
      <c r="H22" s="45"/>
    </row>
    <row r="23" ht="16.35" customHeight="1" spans="1:8">
      <c r="A23" s="40" t="s">
        <v>103</v>
      </c>
      <c r="B23" s="42"/>
      <c r="C23" s="34" t="s">
        <v>104</v>
      </c>
      <c r="D23" s="57"/>
      <c r="E23" s="34"/>
      <c r="F23" s="34"/>
      <c r="G23" s="34"/>
      <c r="H23" s="45"/>
    </row>
    <row r="24" ht="16.35" customHeight="1" spans="1:8">
      <c r="A24" s="40" t="s">
        <v>105</v>
      </c>
      <c r="B24" s="42"/>
      <c r="C24" s="34" t="s">
        <v>106</v>
      </c>
      <c r="D24" s="57"/>
      <c r="E24" s="34"/>
      <c r="F24" s="34"/>
      <c r="G24" s="34"/>
      <c r="H24" s="45"/>
    </row>
    <row r="25" ht="16.35" customHeight="1" spans="1:8">
      <c r="A25" s="34" t="s">
        <v>107</v>
      </c>
      <c r="B25" s="45"/>
      <c r="C25" s="34" t="s">
        <v>108</v>
      </c>
      <c r="D25" s="57"/>
      <c r="E25" s="34"/>
      <c r="F25" s="34"/>
      <c r="G25" s="34"/>
      <c r="H25" s="45"/>
    </row>
    <row r="26" ht="16.35" customHeight="1" spans="1:8">
      <c r="A26" s="34" t="s">
        <v>109</v>
      </c>
      <c r="B26" s="45"/>
      <c r="C26" s="34" t="s">
        <v>110</v>
      </c>
      <c r="D26" s="57"/>
      <c r="E26" s="34"/>
      <c r="F26" s="34"/>
      <c r="G26" s="34"/>
      <c r="H26" s="45"/>
    </row>
    <row r="27" ht="16.35" customHeight="1" spans="1:8">
      <c r="A27" s="34" t="s">
        <v>111</v>
      </c>
      <c r="B27" s="45"/>
      <c r="C27" s="34" t="s">
        <v>112</v>
      </c>
      <c r="D27" s="57"/>
      <c r="E27" s="34"/>
      <c r="F27" s="34"/>
      <c r="G27" s="34"/>
      <c r="H27" s="45"/>
    </row>
    <row r="28" ht="16.35" customHeight="1" spans="1:8">
      <c r="A28" s="40" t="s">
        <v>113</v>
      </c>
      <c r="B28" s="42"/>
      <c r="C28" s="34" t="s">
        <v>114</v>
      </c>
      <c r="D28" s="57"/>
      <c r="E28" s="34"/>
      <c r="F28" s="34"/>
      <c r="G28" s="34"/>
      <c r="H28" s="45"/>
    </row>
    <row r="29" ht="16.35" customHeight="1" spans="1:8">
      <c r="A29" s="40" t="s">
        <v>115</v>
      </c>
      <c r="B29" s="42"/>
      <c r="C29" s="34" t="s">
        <v>116</v>
      </c>
      <c r="D29" s="57"/>
      <c r="E29" s="34"/>
      <c r="F29" s="34"/>
      <c r="G29" s="34"/>
      <c r="H29" s="45"/>
    </row>
    <row r="30" ht="16.35" customHeight="1" spans="1:8">
      <c r="A30" s="40" t="s">
        <v>117</v>
      </c>
      <c r="B30" s="42"/>
      <c r="C30" s="34" t="s">
        <v>118</v>
      </c>
      <c r="D30" s="57"/>
      <c r="E30" s="34"/>
      <c r="F30" s="34"/>
      <c r="G30" s="34"/>
      <c r="H30" s="45"/>
    </row>
    <row r="31" ht="16.35" customHeight="1" spans="1:8">
      <c r="A31" s="40" t="s">
        <v>119</v>
      </c>
      <c r="B31" s="42"/>
      <c r="C31" s="34" t="s">
        <v>120</v>
      </c>
      <c r="D31" s="57"/>
      <c r="E31" s="34"/>
      <c r="F31" s="34"/>
      <c r="G31" s="34"/>
      <c r="H31" s="45"/>
    </row>
    <row r="32" ht="16.35" customHeight="1" spans="1:8">
      <c r="A32" s="40" t="s">
        <v>121</v>
      </c>
      <c r="B32" s="42"/>
      <c r="C32" s="34" t="s">
        <v>122</v>
      </c>
      <c r="D32" s="57"/>
      <c r="E32" s="34"/>
      <c r="F32" s="34"/>
      <c r="G32" s="34"/>
      <c r="H32" s="45"/>
    </row>
    <row r="33" ht="16.35" customHeight="1" spans="1:8">
      <c r="A33" s="34"/>
      <c r="B33" s="34"/>
      <c r="C33" s="34" t="s">
        <v>123</v>
      </c>
      <c r="D33" s="57"/>
      <c r="E33" s="34"/>
      <c r="F33" s="34"/>
      <c r="G33" s="34"/>
      <c r="H33" s="34"/>
    </row>
    <row r="34" ht="16.35" customHeight="1" spans="1:8">
      <c r="A34" s="34"/>
      <c r="B34" s="34"/>
      <c r="C34" s="34" t="s">
        <v>124</v>
      </c>
      <c r="D34" s="57"/>
      <c r="E34" s="34"/>
      <c r="F34" s="34"/>
      <c r="G34" s="34"/>
      <c r="H34" s="34"/>
    </row>
    <row r="35" ht="16.35" customHeight="1" spans="1:8">
      <c r="A35" s="34"/>
      <c r="B35" s="34"/>
      <c r="C35" s="34" t="s">
        <v>125</v>
      </c>
      <c r="D35" s="57"/>
      <c r="E35" s="34"/>
      <c r="F35" s="34"/>
      <c r="G35" s="34"/>
      <c r="H35" s="34"/>
    </row>
    <row r="36" ht="16.35" customHeight="1" spans="1:8">
      <c r="A36" s="34"/>
      <c r="B36" s="34"/>
      <c r="C36" s="34"/>
      <c r="D36" s="34"/>
      <c r="E36" s="34"/>
      <c r="F36" s="34"/>
      <c r="G36" s="34"/>
      <c r="H36" s="34"/>
    </row>
    <row r="37" ht="16.35" customHeight="1" spans="1:8">
      <c r="A37" s="40" t="s">
        <v>126</v>
      </c>
      <c r="B37" s="42">
        <f>B6</f>
        <v>3685.6911</v>
      </c>
      <c r="C37" s="40" t="s">
        <v>127</v>
      </c>
      <c r="D37" s="42">
        <f>D13+D15</f>
        <v>3685.6911</v>
      </c>
      <c r="E37" s="40" t="s">
        <v>127</v>
      </c>
      <c r="F37" s="42">
        <f>F6+F10</f>
        <v>3685.6891</v>
      </c>
      <c r="G37" s="40" t="s">
        <v>127</v>
      </c>
      <c r="H37" s="42">
        <f>H6+H7+H14</f>
        <v>3685.6891</v>
      </c>
    </row>
    <row r="38" ht="16.35" customHeight="1" spans="1:8">
      <c r="A38" s="40" t="s">
        <v>128</v>
      </c>
      <c r="B38" s="42"/>
      <c r="C38" s="40" t="s">
        <v>129</v>
      </c>
      <c r="D38" s="42"/>
      <c r="E38" s="40" t="s">
        <v>129</v>
      </c>
      <c r="F38" s="42"/>
      <c r="G38" s="40" t="s">
        <v>129</v>
      </c>
      <c r="H38" s="42"/>
    </row>
    <row r="39" ht="16.35" customHeight="1" spans="1:8">
      <c r="A39" s="34"/>
      <c r="B39" s="45"/>
      <c r="C39" s="34"/>
      <c r="D39" s="45"/>
      <c r="E39" s="40"/>
      <c r="F39" s="42"/>
      <c r="G39" s="40"/>
      <c r="H39" s="42"/>
    </row>
    <row r="40" ht="16.35" customHeight="1" spans="1:8">
      <c r="A40" s="40" t="s">
        <v>130</v>
      </c>
      <c r="B40" s="42">
        <f>B37</f>
        <v>3685.6911</v>
      </c>
      <c r="C40" s="40" t="s">
        <v>131</v>
      </c>
      <c r="D40" s="42">
        <f>D37</f>
        <v>3685.6911</v>
      </c>
      <c r="E40" s="40" t="s">
        <v>131</v>
      </c>
      <c r="F40" s="42">
        <f>F37</f>
        <v>3685.6891</v>
      </c>
      <c r="G40" s="40" t="s">
        <v>131</v>
      </c>
      <c r="H40" s="42">
        <f>H37</f>
        <v>3685.6891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E13" sqref="E13"/>
    </sheetView>
  </sheetViews>
  <sheetFormatPr defaultColWidth="10" defaultRowHeight="13.5"/>
  <cols>
    <col min="1" max="1" width="5.875" style="35" customWidth="1"/>
    <col min="2" max="2" width="16.125" style="35" customWidth="1"/>
    <col min="3" max="3" width="8.25" style="35" customWidth="1"/>
    <col min="4" max="25" width="7.75" style="35" customWidth="1"/>
    <col min="26" max="26" width="9.75" style="35" customWidth="1"/>
    <col min="27" max="16384" width="10" style="35"/>
  </cols>
  <sheetData>
    <row r="1" ht="16.35" customHeight="1" spans="1:25">
      <c r="A1" s="36"/>
      <c r="X1" s="46" t="s">
        <v>132</v>
      </c>
      <c r="Y1" s="46"/>
    </row>
    <row r="2" ht="33.6" customHeight="1" spans="1:25">
      <c r="A2" s="37" t="s">
        <v>7</v>
      </c>
      <c r="B2" s="37"/>
      <c r="C2" s="37"/>
      <c r="D2" s="37"/>
      <c r="E2" s="37"/>
      <c r="F2" s="37"/>
      <c r="G2" s="37"/>
      <c r="H2" s="37"/>
      <c r="I2" s="37"/>
      <c r="J2" s="37"/>
      <c r="K2" s="37"/>
      <c r="L2" s="37"/>
      <c r="M2" s="37"/>
      <c r="N2" s="37"/>
      <c r="O2" s="37"/>
      <c r="P2" s="37"/>
      <c r="Q2" s="37"/>
      <c r="R2" s="37"/>
      <c r="S2" s="37"/>
      <c r="T2" s="37"/>
      <c r="U2" s="37"/>
      <c r="V2" s="37"/>
      <c r="W2" s="37"/>
      <c r="X2" s="37"/>
      <c r="Y2" s="37"/>
    </row>
    <row r="3" ht="22.35" customHeight="1" spans="1:25">
      <c r="A3" s="38" t="str">
        <f>"部门"&amp;":"&amp;封面!E4&amp;封面!E5</f>
        <v>部门:405001益阳市赫山区卫生健康局</v>
      </c>
      <c r="B3" s="38"/>
      <c r="C3" s="38"/>
      <c r="D3" s="38"/>
      <c r="E3" s="38"/>
      <c r="F3" s="38"/>
      <c r="G3" s="38"/>
      <c r="H3" s="38"/>
      <c r="I3" s="38"/>
      <c r="J3" s="38"/>
      <c r="K3" s="38"/>
      <c r="L3" s="38"/>
      <c r="M3" s="38"/>
      <c r="N3" s="38"/>
      <c r="O3" s="38"/>
      <c r="P3" s="38"/>
      <c r="Q3" s="38"/>
      <c r="R3" s="38"/>
      <c r="S3" s="38"/>
      <c r="T3" s="38"/>
      <c r="U3" s="38"/>
      <c r="V3" s="38"/>
      <c r="W3" s="38"/>
      <c r="X3" s="47" t="s">
        <v>31</v>
      </c>
      <c r="Y3" s="47"/>
    </row>
    <row r="4" ht="22.35" customHeight="1" spans="1:25">
      <c r="A4" s="41" t="s">
        <v>133</v>
      </c>
      <c r="B4" s="41" t="s">
        <v>134</v>
      </c>
      <c r="C4" s="41" t="s">
        <v>135</v>
      </c>
      <c r="D4" s="41" t="s">
        <v>136</v>
      </c>
      <c r="E4" s="41"/>
      <c r="F4" s="41"/>
      <c r="G4" s="41"/>
      <c r="H4" s="41"/>
      <c r="I4" s="41"/>
      <c r="J4" s="41"/>
      <c r="K4" s="41"/>
      <c r="L4" s="41"/>
      <c r="M4" s="41"/>
      <c r="N4" s="41"/>
      <c r="O4" s="41"/>
      <c r="P4" s="41"/>
      <c r="Q4" s="41"/>
      <c r="R4" s="41"/>
      <c r="S4" s="41" t="s">
        <v>128</v>
      </c>
      <c r="T4" s="41"/>
      <c r="U4" s="41"/>
      <c r="V4" s="41"/>
      <c r="W4" s="41"/>
      <c r="X4" s="41"/>
      <c r="Y4" s="41"/>
    </row>
    <row r="5" ht="22.35" customHeight="1" spans="1:25">
      <c r="A5" s="41"/>
      <c r="B5" s="41"/>
      <c r="C5" s="41"/>
      <c r="D5" s="41" t="s">
        <v>137</v>
      </c>
      <c r="E5" s="41" t="s">
        <v>138</v>
      </c>
      <c r="F5" s="41" t="s">
        <v>139</v>
      </c>
      <c r="G5" s="41" t="s">
        <v>140</v>
      </c>
      <c r="H5" s="41" t="s">
        <v>141</v>
      </c>
      <c r="I5" s="41" t="s">
        <v>142</v>
      </c>
      <c r="J5" s="41" t="s">
        <v>143</v>
      </c>
      <c r="K5" s="41"/>
      <c r="L5" s="41"/>
      <c r="M5" s="41"/>
      <c r="N5" s="41" t="s">
        <v>144</v>
      </c>
      <c r="O5" s="41" t="s">
        <v>145</v>
      </c>
      <c r="P5" s="41" t="s">
        <v>146</v>
      </c>
      <c r="Q5" s="41" t="s">
        <v>147</v>
      </c>
      <c r="R5" s="41" t="s">
        <v>148</v>
      </c>
      <c r="S5" s="41" t="s">
        <v>137</v>
      </c>
      <c r="T5" s="41" t="s">
        <v>138</v>
      </c>
      <c r="U5" s="41" t="s">
        <v>139</v>
      </c>
      <c r="V5" s="41" t="s">
        <v>140</v>
      </c>
      <c r="W5" s="41" t="s">
        <v>141</v>
      </c>
      <c r="X5" s="41" t="s">
        <v>142</v>
      </c>
      <c r="Y5" s="41" t="s">
        <v>149</v>
      </c>
    </row>
    <row r="6" ht="22.35" customHeight="1" spans="1:25">
      <c r="A6" s="41"/>
      <c r="B6" s="41"/>
      <c r="C6" s="41"/>
      <c r="D6" s="41"/>
      <c r="E6" s="41"/>
      <c r="F6" s="41"/>
      <c r="G6" s="41"/>
      <c r="H6" s="41"/>
      <c r="I6" s="41"/>
      <c r="J6" s="41" t="s">
        <v>150</v>
      </c>
      <c r="K6" s="41" t="s">
        <v>151</v>
      </c>
      <c r="L6" s="41" t="s">
        <v>152</v>
      </c>
      <c r="M6" s="41" t="s">
        <v>141</v>
      </c>
      <c r="N6" s="41"/>
      <c r="O6" s="41"/>
      <c r="P6" s="41"/>
      <c r="Q6" s="41"/>
      <c r="R6" s="41"/>
      <c r="S6" s="41"/>
      <c r="T6" s="41"/>
      <c r="U6" s="41"/>
      <c r="V6" s="41"/>
      <c r="W6" s="41"/>
      <c r="X6" s="41"/>
      <c r="Y6" s="41"/>
    </row>
    <row r="7" ht="22.9" customHeight="1" spans="1:25">
      <c r="A7" s="40"/>
      <c r="B7" s="40" t="s">
        <v>135</v>
      </c>
      <c r="C7" s="58">
        <f>'1收支总表'!B6</f>
        <v>3685.6911</v>
      </c>
      <c r="D7" s="58">
        <f>C7</f>
        <v>3685.6911</v>
      </c>
      <c r="E7" s="58">
        <f>C7</f>
        <v>3685.6911</v>
      </c>
      <c r="F7" s="58"/>
      <c r="G7" s="58"/>
      <c r="H7" s="58"/>
      <c r="I7" s="58"/>
      <c r="J7" s="58"/>
      <c r="K7" s="58"/>
      <c r="L7" s="58"/>
      <c r="M7" s="58"/>
      <c r="N7" s="58"/>
      <c r="O7" s="58"/>
      <c r="P7" s="58"/>
      <c r="Q7" s="58"/>
      <c r="R7" s="58"/>
      <c r="S7" s="58"/>
      <c r="T7" s="58"/>
      <c r="U7" s="58"/>
      <c r="V7" s="58"/>
      <c r="W7" s="58"/>
      <c r="X7" s="58"/>
      <c r="Y7" s="58"/>
    </row>
    <row r="8" ht="22.9" customHeight="1" spans="1:25">
      <c r="A8" s="43" t="s">
        <v>153</v>
      </c>
      <c r="B8" s="43" t="s">
        <v>3</v>
      </c>
      <c r="C8" s="58">
        <f>C7</f>
        <v>3685.6911</v>
      </c>
      <c r="D8" s="58">
        <f>D7</f>
        <v>3685.6911</v>
      </c>
      <c r="E8" s="58">
        <f>C8</f>
        <v>3685.6911</v>
      </c>
      <c r="F8" s="58"/>
      <c r="G8" s="58"/>
      <c r="H8" s="58"/>
      <c r="I8" s="58"/>
      <c r="J8" s="58"/>
      <c r="K8" s="58"/>
      <c r="L8" s="58"/>
      <c r="M8" s="58"/>
      <c r="N8" s="58"/>
      <c r="O8" s="58"/>
      <c r="P8" s="58"/>
      <c r="Q8" s="58"/>
      <c r="R8" s="58"/>
      <c r="S8" s="58"/>
      <c r="T8" s="58"/>
      <c r="U8" s="58"/>
      <c r="V8" s="58"/>
      <c r="W8" s="58"/>
      <c r="X8" s="58"/>
      <c r="Y8" s="58"/>
    </row>
    <row r="9" ht="22.9" customHeight="1" spans="1:25">
      <c r="A9" s="44">
        <f>封面!E4</f>
        <v>405001</v>
      </c>
      <c r="B9" s="44" t="str">
        <f>封面!E5</f>
        <v>益阳市赫山区卫生健康局</v>
      </c>
      <c r="C9" s="58">
        <f>C8</f>
        <v>3685.6911</v>
      </c>
      <c r="D9" s="58">
        <f>D8</f>
        <v>3685.6911</v>
      </c>
      <c r="E9" s="58">
        <f>C9</f>
        <v>3685.6911</v>
      </c>
      <c r="F9" s="45"/>
      <c r="G9" s="45"/>
      <c r="H9" s="45"/>
      <c r="I9" s="45"/>
      <c r="J9" s="45"/>
      <c r="K9" s="45"/>
      <c r="L9" s="45"/>
      <c r="M9" s="45"/>
      <c r="N9" s="45"/>
      <c r="O9" s="45"/>
      <c r="P9" s="45"/>
      <c r="Q9" s="45"/>
      <c r="R9" s="45"/>
      <c r="S9" s="45"/>
      <c r="T9" s="45"/>
      <c r="U9" s="45"/>
      <c r="V9" s="45"/>
      <c r="W9" s="45"/>
      <c r="X9" s="45"/>
      <c r="Y9" s="45"/>
    </row>
    <row r="10" ht="16.35" customHeight="1"/>
    <row r="11" ht="16.35" customHeight="1" spans="7:7">
      <c r="G11" s="3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19" sqref="$A19:$XFD19"/>
    </sheetView>
  </sheetViews>
  <sheetFormatPr defaultColWidth="10" defaultRowHeight="13.5"/>
  <cols>
    <col min="1" max="1" width="4.625" style="35" customWidth="1"/>
    <col min="2" max="2" width="4.875" style="35" customWidth="1"/>
    <col min="3" max="3" width="5" style="35" customWidth="1"/>
    <col min="4" max="4" width="12" style="35" customWidth="1"/>
    <col min="5" max="5" width="26.75" style="35" customWidth="1"/>
    <col min="6" max="6" width="15" style="35" customWidth="1"/>
    <col min="7" max="7" width="11.375" style="35" customWidth="1"/>
    <col min="8" max="8" width="14" style="35" customWidth="1"/>
    <col min="9" max="9" width="14.75" style="35" customWidth="1"/>
    <col min="10" max="11" width="17.5" style="35" customWidth="1"/>
    <col min="12" max="12" width="9.75" style="35" customWidth="1"/>
    <col min="13" max="16384" width="10" style="35"/>
  </cols>
  <sheetData>
    <row r="1" ht="16.35" customHeight="1" spans="1:11">
      <c r="A1" s="36"/>
      <c r="D1" s="100"/>
      <c r="K1" s="46" t="s">
        <v>154</v>
      </c>
    </row>
    <row r="2" ht="31.9" customHeight="1" spans="1:11">
      <c r="A2" s="37" t="s">
        <v>8</v>
      </c>
      <c r="B2" s="37"/>
      <c r="C2" s="37"/>
      <c r="D2" s="37"/>
      <c r="E2" s="37"/>
      <c r="F2" s="37"/>
      <c r="G2" s="37"/>
      <c r="H2" s="37"/>
      <c r="I2" s="37"/>
      <c r="J2" s="37"/>
      <c r="K2" s="37"/>
    </row>
    <row r="3" ht="24.95" customHeight="1" spans="1:11">
      <c r="A3" s="101" t="str">
        <f>"部门"&amp;":"&amp;封面!E4&amp;封面!E5</f>
        <v>部门:405001益阳市赫山区卫生健康局</v>
      </c>
      <c r="B3" s="101"/>
      <c r="C3" s="101"/>
      <c r="D3" s="101"/>
      <c r="E3" s="101"/>
      <c r="F3" s="101"/>
      <c r="G3" s="101"/>
      <c r="H3" s="101"/>
      <c r="I3" s="101"/>
      <c r="J3" s="101"/>
      <c r="K3" s="47" t="s">
        <v>31</v>
      </c>
    </row>
    <row r="4" ht="27.6" customHeight="1" spans="1:11">
      <c r="A4" s="39" t="s">
        <v>155</v>
      </c>
      <c r="B4" s="39"/>
      <c r="C4" s="39"/>
      <c r="D4" s="39" t="s">
        <v>156</v>
      </c>
      <c r="E4" s="39" t="s">
        <v>157</v>
      </c>
      <c r="F4" s="39" t="s">
        <v>135</v>
      </c>
      <c r="G4" s="39" t="s">
        <v>158</v>
      </c>
      <c r="H4" s="39" t="s">
        <v>159</v>
      </c>
      <c r="I4" s="39" t="s">
        <v>160</v>
      </c>
      <c r="J4" s="39" t="s">
        <v>161</v>
      </c>
      <c r="K4" s="39" t="s">
        <v>162</v>
      </c>
    </row>
    <row r="5" ht="25.9" customHeight="1" spans="1:11">
      <c r="A5" s="39" t="s">
        <v>163</v>
      </c>
      <c r="B5" s="39" t="s">
        <v>164</v>
      </c>
      <c r="C5" s="39" t="s">
        <v>165</v>
      </c>
      <c r="D5" s="39"/>
      <c r="E5" s="39"/>
      <c r="F5" s="39"/>
      <c r="G5" s="39"/>
      <c r="H5" s="39"/>
      <c r="I5" s="39"/>
      <c r="J5" s="39"/>
      <c r="K5" s="39"/>
    </row>
    <row r="6" ht="22.9" customHeight="1" spans="1:11">
      <c r="A6" s="12"/>
      <c r="B6" s="12"/>
      <c r="C6" s="12"/>
      <c r="D6" s="102" t="s">
        <v>135</v>
      </c>
      <c r="E6" s="102"/>
      <c r="F6" s="103">
        <f>'1收支总表'!B6</f>
        <v>3685.6911</v>
      </c>
      <c r="G6" s="103">
        <f>'1收支总表'!F6</f>
        <v>3477.6891</v>
      </c>
      <c r="H6" s="103">
        <f>'1收支总表'!F10</f>
        <v>208</v>
      </c>
      <c r="I6" s="103"/>
      <c r="J6" s="102"/>
      <c r="K6" s="102"/>
    </row>
    <row r="7" ht="22.9" customHeight="1" spans="1:11">
      <c r="A7" s="104"/>
      <c r="B7" s="104"/>
      <c r="C7" s="104"/>
      <c r="D7" s="105" t="s">
        <v>153</v>
      </c>
      <c r="E7" s="105" t="s">
        <v>3</v>
      </c>
      <c r="F7" s="103">
        <f>F6</f>
        <v>3685.6911</v>
      </c>
      <c r="G7" s="103">
        <f>G6</f>
        <v>3477.6891</v>
      </c>
      <c r="H7" s="103">
        <f>H6</f>
        <v>208</v>
      </c>
      <c r="I7" s="103"/>
      <c r="J7" s="102"/>
      <c r="K7" s="102"/>
    </row>
    <row r="8" ht="22.9" customHeight="1" spans="1:11">
      <c r="A8" s="104"/>
      <c r="B8" s="104"/>
      <c r="C8" s="104"/>
      <c r="D8" s="105">
        <f>封面!E4</f>
        <v>405001</v>
      </c>
      <c r="E8" s="105" t="str">
        <f>封面!E5</f>
        <v>益阳市赫山区卫生健康局</v>
      </c>
      <c r="F8" s="103">
        <f>F6</f>
        <v>3685.6911</v>
      </c>
      <c r="G8" s="103">
        <f>G6</f>
        <v>3477.6891</v>
      </c>
      <c r="H8" s="103">
        <f>H6</f>
        <v>208</v>
      </c>
      <c r="I8" s="103"/>
      <c r="J8" s="102"/>
      <c r="K8" s="102"/>
    </row>
    <row r="9" ht="22.9" customHeight="1" spans="1:11">
      <c r="A9" s="106" t="s">
        <v>166</v>
      </c>
      <c r="B9" s="106" t="s">
        <v>167</v>
      </c>
      <c r="C9" s="106" t="s">
        <v>167</v>
      </c>
      <c r="D9" s="107" t="s">
        <v>168</v>
      </c>
      <c r="E9" s="104" t="s">
        <v>169</v>
      </c>
      <c r="F9" s="108">
        <f>G9</f>
        <v>31.0455</v>
      </c>
      <c r="G9" s="57">
        <f>VLOOKUP(封面!$E$5,[1]一般预算拨款!$A$7:$I$32,8,0)</f>
        <v>31.0455</v>
      </c>
      <c r="H9" s="108"/>
      <c r="I9" s="108"/>
      <c r="J9" s="104"/>
      <c r="K9" s="104"/>
    </row>
    <row r="10" ht="22.9" customHeight="1" spans="1:11">
      <c r="A10" s="106" t="s">
        <v>170</v>
      </c>
      <c r="B10" s="106" t="s">
        <v>171</v>
      </c>
      <c r="C10" s="106" t="s">
        <v>171</v>
      </c>
      <c r="D10" s="107" t="s">
        <v>172</v>
      </c>
      <c r="E10" s="104" t="s">
        <v>173</v>
      </c>
      <c r="F10" s="108">
        <f>G10+H10</f>
        <v>3421.6826</v>
      </c>
      <c r="G10" s="108">
        <f>G8-G9-G17</f>
        <v>3400.6826</v>
      </c>
      <c r="H10" s="108">
        <v>21</v>
      </c>
      <c r="I10" s="108"/>
      <c r="J10" s="104"/>
      <c r="K10" s="104"/>
    </row>
    <row r="11" ht="22.9" customHeight="1" spans="1:11">
      <c r="A11" s="106" t="s">
        <v>170</v>
      </c>
      <c r="B11" s="106" t="s">
        <v>174</v>
      </c>
      <c r="C11" s="106" t="s">
        <v>175</v>
      </c>
      <c r="D11" s="107" t="s">
        <v>176</v>
      </c>
      <c r="E11" s="104" t="s">
        <v>177</v>
      </c>
      <c r="F11" s="108">
        <f>G11+H11</f>
        <v>0</v>
      </c>
      <c r="G11" s="108"/>
      <c r="H11" s="108"/>
      <c r="I11" s="108"/>
      <c r="J11" s="104"/>
      <c r="K11" s="104"/>
    </row>
    <row r="12" ht="22.9" customHeight="1" spans="1:11">
      <c r="A12" s="106" t="s">
        <v>170</v>
      </c>
      <c r="B12" s="106" t="s">
        <v>178</v>
      </c>
      <c r="C12" s="106" t="s">
        <v>171</v>
      </c>
      <c r="D12" s="107" t="s">
        <v>179</v>
      </c>
      <c r="E12" s="104" t="s">
        <v>180</v>
      </c>
      <c r="F12" s="108"/>
      <c r="G12" s="108"/>
      <c r="H12" s="108"/>
      <c r="I12" s="108"/>
      <c r="J12" s="104"/>
      <c r="K12" s="104"/>
    </row>
    <row r="13" ht="22.9" customHeight="1" spans="1:11">
      <c r="A13" s="106" t="s">
        <v>170</v>
      </c>
      <c r="B13" s="106" t="s">
        <v>178</v>
      </c>
      <c r="C13" s="106" t="s">
        <v>174</v>
      </c>
      <c r="D13" s="107" t="s">
        <v>181</v>
      </c>
      <c r="E13" s="104" t="s">
        <v>182</v>
      </c>
      <c r="F13" s="108"/>
      <c r="G13" s="108"/>
      <c r="H13" s="108"/>
      <c r="I13" s="108"/>
      <c r="J13" s="104"/>
      <c r="K13" s="104"/>
    </row>
    <row r="14" ht="22.9" customHeight="1" spans="1:11">
      <c r="A14" s="106" t="s">
        <v>170</v>
      </c>
      <c r="B14" s="106" t="s">
        <v>178</v>
      </c>
      <c r="C14" s="106" t="s">
        <v>178</v>
      </c>
      <c r="D14" s="107" t="s">
        <v>183</v>
      </c>
      <c r="E14" s="104" t="s">
        <v>184</v>
      </c>
      <c r="F14" s="108"/>
      <c r="G14" s="108"/>
      <c r="H14" s="108"/>
      <c r="I14" s="108"/>
      <c r="J14" s="104"/>
      <c r="K14" s="104"/>
    </row>
    <row r="15" ht="22.9" customHeight="1" spans="1:11">
      <c r="A15" s="106" t="s">
        <v>170</v>
      </c>
      <c r="B15" s="106" t="s">
        <v>185</v>
      </c>
      <c r="C15" s="106" t="s">
        <v>186</v>
      </c>
      <c r="D15" s="107" t="s">
        <v>187</v>
      </c>
      <c r="E15" s="104" t="s">
        <v>188</v>
      </c>
      <c r="F15" s="108">
        <v>100</v>
      </c>
      <c r="G15" s="108"/>
      <c r="H15" s="108">
        <v>100</v>
      </c>
      <c r="I15" s="108"/>
      <c r="J15" s="104"/>
      <c r="K15" s="104"/>
    </row>
    <row r="16" ht="22.9" customHeight="1" spans="1:11">
      <c r="A16" s="106" t="s">
        <v>170</v>
      </c>
      <c r="B16" s="106" t="s">
        <v>185</v>
      </c>
      <c r="C16" s="106" t="s">
        <v>189</v>
      </c>
      <c r="D16" s="107" t="s">
        <v>190</v>
      </c>
      <c r="E16" s="104" t="s">
        <v>191</v>
      </c>
      <c r="F16" s="108">
        <v>85</v>
      </c>
      <c r="G16" s="108"/>
      <c r="H16" s="108">
        <v>85</v>
      </c>
      <c r="I16" s="108"/>
      <c r="J16" s="104"/>
      <c r="K16" s="104"/>
    </row>
    <row r="17" ht="22.9" customHeight="1" spans="1:11">
      <c r="A17" s="91" t="s">
        <v>170</v>
      </c>
      <c r="B17" s="91" t="s">
        <v>192</v>
      </c>
      <c r="C17" s="91" t="s">
        <v>171</v>
      </c>
      <c r="D17" s="109" t="s">
        <v>193</v>
      </c>
      <c r="E17" s="110" t="s">
        <v>194</v>
      </c>
      <c r="F17" s="111">
        <f>G17</f>
        <v>45.961</v>
      </c>
      <c r="G17" s="111">
        <f>VLOOKUP(封面!$E$5,[1]一般预算拨款!$A$7:$I$32,7,0)</f>
        <v>45.961</v>
      </c>
      <c r="H17" s="111"/>
      <c r="I17" s="111"/>
      <c r="J17" s="110"/>
      <c r="K17" s="110"/>
    </row>
    <row r="18" ht="24" customHeight="1" spans="1:11">
      <c r="A18" s="91" t="s">
        <v>170</v>
      </c>
      <c r="B18" s="91">
        <v>16</v>
      </c>
      <c r="C18" s="91">
        <v>1</v>
      </c>
      <c r="D18" s="109" t="s">
        <v>195</v>
      </c>
      <c r="E18" s="110" t="s">
        <v>196</v>
      </c>
      <c r="F18" s="111">
        <v>2</v>
      </c>
      <c r="G18" s="111"/>
      <c r="H18" s="111">
        <v>2</v>
      </c>
      <c r="I18" s="112"/>
      <c r="J18" s="112"/>
      <c r="K18" s="112"/>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zoomScale="138" zoomScaleNormal="138" workbookViewId="0">
      <selection activeCell="I19" sqref="I19"/>
    </sheetView>
  </sheetViews>
  <sheetFormatPr defaultColWidth="10" defaultRowHeight="13.5"/>
  <cols>
    <col min="1" max="1" width="3.625" style="35" customWidth="1"/>
    <col min="2" max="2" width="4.75" style="35" customWidth="1"/>
    <col min="3" max="3" width="4.625" style="35" customWidth="1"/>
    <col min="4" max="4" width="7.375" style="35" customWidth="1"/>
    <col min="5" max="5" width="20.125" style="35" customWidth="1"/>
    <col min="6" max="6" width="9.25" style="35" customWidth="1"/>
    <col min="7" max="7" width="7.75" style="35" customWidth="1"/>
    <col min="8" max="12" width="7.125" style="35" customWidth="1"/>
    <col min="13" max="13" width="5.25" style="35" customWidth="1"/>
    <col min="14" max="14" width="5.88333333333333" style="35" customWidth="1"/>
    <col min="15" max="15" width="6.15" style="35" customWidth="1"/>
    <col min="16" max="16" width="6.79166666666667" style="35" customWidth="1"/>
    <col min="17" max="17" width="7.125" style="35" customWidth="1"/>
    <col min="18" max="18" width="7" style="35" customWidth="1"/>
    <col min="19" max="20" width="7.125" style="35" customWidth="1"/>
    <col min="21" max="22" width="9.75" style="35" customWidth="1"/>
    <col min="23" max="16384" width="10" style="35"/>
  </cols>
  <sheetData>
    <row r="1" ht="16.35" customHeight="1" spans="1:20">
      <c r="A1" s="36"/>
      <c r="S1" s="46" t="s">
        <v>197</v>
      </c>
      <c r="T1" s="46"/>
    </row>
    <row r="2" ht="42.2" customHeight="1" spans="1:20">
      <c r="A2" s="37" t="s">
        <v>9</v>
      </c>
      <c r="B2" s="37"/>
      <c r="C2" s="37"/>
      <c r="D2" s="37"/>
      <c r="E2" s="37"/>
      <c r="F2" s="37"/>
      <c r="G2" s="37"/>
      <c r="H2" s="37"/>
      <c r="I2" s="37"/>
      <c r="J2" s="37"/>
      <c r="K2" s="37"/>
      <c r="L2" s="37"/>
      <c r="M2" s="37"/>
      <c r="N2" s="37"/>
      <c r="O2" s="37"/>
      <c r="P2" s="37"/>
      <c r="Q2" s="37"/>
      <c r="R2" s="37"/>
      <c r="S2" s="37"/>
      <c r="T2" s="37"/>
    </row>
    <row r="3" ht="19.9" customHeight="1" spans="1:20">
      <c r="A3" s="38" t="str">
        <f>"部门"&amp;":"&amp;封面!E4&amp;封面!E5</f>
        <v>部门:405001益阳市赫山区卫生健康局</v>
      </c>
      <c r="B3" s="38"/>
      <c r="C3" s="38"/>
      <c r="D3" s="38"/>
      <c r="E3" s="38"/>
      <c r="F3" s="38"/>
      <c r="G3" s="38"/>
      <c r="H3" s="38"/>
      <c r="I3" s="38"/>
      <c r="J3" s="38"/>
      <c r="K3" s="38"/>
      <c r="L3" s="38"/>
      <c r="M3" s="38"/>
      <c r="N3" s="38"/>
      <c r="O3" s="38"/>
      <c r="P3" s="38"/>
      <c r="Q3" s="38"/>
      <c r="R3" s="38"/>
      <c r="S3" s="47" t="s">
        <v>31</v>
      </c>
      <c r="T3" s="47"/>
    </row>
    <row r="4" ht="19.9" customHeight="1" spans="1:20">
      <c r="A4" s="41" t="s">
        <v>155</v>
      </c>
      <c r="B4" s="41"/>
      <c r="C4" s="41"/>
      <c r="D4" s="41" t="s">
        <v>198</v>
      </c>
      <c r="E4" s="41" t="s">
        <v>199</v>
      </c>
      <c r="F4" s="41" t="s">
        <v>200</v>
      </c>
      <c r="G4" s="41" t="s">
        <v>201</v>
      </c>
      <c r="H4" s="41" t="s">
        <v>202</v>
      </c>
      <c r="I4" s="41" t="s">
        <v>203</v>
      </c>
      <c r="J4" s="41" t="s">
        <v>204</v>
      </c>
      <c r="K4" s="41" t="s">
        <v>205</v>
      </c>
      <c r="L4" s="41" t="s">
        <v>206</v>
      </c>
      <c r="M4" s="41" t="s">
        <v>207</v>
      </c>
      <c r="N4" s="41" t="s">
        <v>208</v>
      </c>
      <c r="O4" s="41" t="s">
        <v>209</v>
      </c>
      <c r="P4" s="41" t="s">
        <v>210</v>
      </c>
      <c r="Q4" s="41" t="s">
        <v>211</v>
      </c>
      <c r="R4" s="41" t="s">
        <v>212</v>
      </c>
      <c r="S4" s="41" t="s">
        <v>213</v>
      </c>
      <c r="T4" s="41" t="s">
        <v>214</v>
      </c>
    </row>
    <row r="5" ht="20.65" customHeight="1" spans="1:20">
      <c r="A5" s="41" t="s">
        <v>163</v>
      </c>
      <c r="B5" s="41" t="s">
        <v>164</v>
      </c>
      <c r="C5" s="41" t="s">
        <v>165</v>
      </c>
      <c r="D5" s="41"/>
      <c r="E5" s="41"/>
      <c r="F5" s="41"/>
      <c r="G5" s="41"/>
      <c r="H5" s="41"/>
      <c r="I5" s="41"/>
      <c r="J5" s="41"/>
      <c r="K5" s="41"/>
      <c r="L5" s="41"/>
      <c r="M5" s="41"/>
      <c r="N5" s="41"/>
      <c r="O5" s="41"/>
      <c r="P5" s="41"/>
      <c r="Q5" s="41"/>
      <c r="R5" s="41"/>
      <c r="S5" s="41"/>
      <c r="T5" s="41"/>
    </row>
    <row r="6" ht="22.9" customHeight="1" spans="1:20">
      <c r="A6" s="40"/>
      <c r="B6" s="40"/>
      <c r="C6" s="40"/>
      <c r="D6" s="40"/>
      <c r="E6" s="40" t="s">
        <v>135</v>
      </c>
      <c r="F6" s="42">
        <f>'1收支总表'!H37</f>
        <v>3685.6891</v>
      </c>
      <c r="G6" s="42">
        <f>'1收支总表'!H6</f>
        <v>3393.3066</v>
      </c>
      <c r="H6" s="42">
        <f>'1收支总表'!H7</f>
        <v>246.0525</v>
      </c>
      <c r="I6" s="42"/>
      <c r="J6" s="42"/>
      <c r="K6" s="42"/>
      <c r="L6" s="42"/>
      <c r="M6" s="42"/>
      <c r="N6" s="42"/>
      <c r="O6" s="42">
        <f>'1收支总表'!H14</f>
        <v>46.33</v>
      </c>
      <c r="P6" s="42"/>
      <c r="Q6" s="42"/>
      <c r="R6" s="42"/>
      <c r="S6" s="42"/>
      <c r="T6" s="42"/>
    </row>
    <row r="7" ht="22.9" customHeight="1" spans="1:20">
      <c r="A7" s="40"/>
      <c r="B7" s="40"/>
      <c r="C7" s="40"/>
      <c r="D7" s="43" t="s">
        <v>153</v>
      </c>
      <c r="E7" s="43" t="s">
        <v>3</v>
      </c>
      <c r="F7" s="42">
        <f t="shared" ref="F7:H8" si="0">F6</f>
        <v>3685.6891</v>
      </c>
      <c r="G7" s="42">
        <f t="shared" si="0"/>
        <v>3393.3066</v>
      </c>
      <c r="H7" s="42">
        <f t="shared" si="0"/>
        <v>246.0525</v>
      </c>
      <c r="I7" s="42"/>
      <c r="J7" s="42"/>
      <c r="K7" s="42"/>
      <c r="L7" s="42"/>
      <c r="M7" s="42"/>
      <c r="N7" s="42"/>
      <c r="O7" s="42">
        <f>O6</f>
        <v>46.33</v>
      </c>
      <c r="P7" s="42"/>
      <c r="Q7" s="42"/>
      <c r="R7" s="42"/>
      <c r="S7" s="42"/>
      <c r="T7" s="42"/>
    </row>
    <row r="8" ht="22.9" customHeight="1" spans="1:20">
      <c r="A8" s="40"/>
      <c r="B8" s="40"/>
      <c r="C8" s="40"/>
      <c r="D8" s="43">
        <f>封面!E4</f>
        <v>405001</v>
      </c>
      <c r="E8" s="43" t="str">
        <f>封面!E5</f>
        <v>益阳市赫山区卫生健康局</v>
      </c>
      <c r="F8" s="42">
        <f t="shared" si="0"/>
        <v>3685.6891</v>
      </c>
      <c r="G8" s="42">
        <f t="shared" si="0"/>
        <v>3393.3066</v>
      </c>
      <c r="H8" s="42">
        <f t="shared" si="0"/>
        <v>246.0525</v>
      </c>
      <c r="I8" s="42"/>
      <c r="J8" s="42"/>
      <c r="K8" s="42"/>
      <c r="L8" s="42"/>
      <c r="M8" s="42"/>
      <c r="N8" s="42"/>
      <c r="O8" s="42">
        <f>O7</f>
        <v>46.33</v>
      </c>
      <c r="P8" s="42"/>
      <c r="Q8" s="42"/>
      <c r="R8" s="42"/>
      <c r="S8" s="42"/>
      <c r="T8" s="42"/>
    </row>
    <row r="9" ht="22.9" customHeight="1" spans="1:20">
      <c r="A9" s="59" t="s">
        <v>170</v>
      </c>
      <c r="B9" s="59" t="s">
        <v>171</v>
      </c>
      <c r="C9" s="59" t="s">
        <v>171</v>
      </c>
      <c r="D9" s="44">
        <f>D8</f>
        <v>405001</v>
      </c>
      <c r="E9" s="34" t="s">
        <v>173</v>
      </c>
      <c r="F9" s="45">
        <f>'3支出总表'!F10</f>
        <v>3421.6826</v>
      </c>
      <c r="G9" s="45">
        <f>G8-G10-G11</f>
        <v>3316.3001</v>
      </c>
      <c r="H9" s="42">
        <v>59.05</v>
      </c>
      <c r="I9" s="45"/>
      <c r="J9" s="45"/>
      <c r="K9" s="45"/>
      <c r="L9" s="45"/>
      <c r="M9" s="45"/>
      <c r="N9" s="45"/>
      <c r="O9" s="45">
        <v>46.33</v>
      </c>
      <c r="P9" s="45"/>
      <c r="Q9" s="45"/>
      <c r="R9" s="45"/>
      <c r="S9" s="45"/>
      <c r="T9" s="45"/>
    </row>
    <row r="10" ht="22.9" customHeight="1" spans="1:20">
      <c r="A10" s="59" t="s">
        <v>166</v>
      </c>
      <c r="B10" s="59" t="s">
        <v>167</v>
      </c>
      <c r="C10" s="59" t="s">
        <v>167</v>
      </c>
      <c r="D10" s="44">
        <f t="shared" ref="D10:D18" si="1">D9</f>
        <v>405001</v>
      </c>
      <c r="E10" s="34" t="s">
        <v>169</v>
      </c>
      <c r="F10" s="45">
        <f>G10</f>
        <v>31.0455</v>
      </c>
      <c r="G10" s="57">
        <f>VLOOKUP(封面!$E$5,[1]一般预算拨款!$A$7:$I$32,8,0)</f>
        <v>31.0455</v>
      </c>
      <c r="H10" s="45"/>
      <c r="I10" s="45"/>
      <c r="J10" s="45"/>
      <c r="K10" s="45"/>
      <c r="L10" s="45"/>
      <c r="M10" s="45"/>
      <c r="N10" s="45"/>
      <c r="O10" s="45"/>
      <c r="P10" s="45"/>
      <c r="Q10" s="45"/>
      <c r="R10" s="45"/>
      <c r="S10" s="45"/>
      <c r="T10" s="45"/>
    </row>
    <row r="11" ht="22.9" customHeight="1" spans="1:20">
      <c r="A11" s="59" t="s">
        <v>170</v>
      </c>
      <c r="B11" s="59" t="s">
        <v>192</v>
      </c>
      <c r="C11" s="59" t="s">
        <v>171</v>
      </c>
      <c r="D11" s="44">
        <f t="shared" si="1"/>
        <v>405001</v>
      </c>
      <c r="E11" s="34" t="s">
        <v>194</v>
      </c>
      <c r="F11" s="45">
        <f>G11</f>
        <v>45.961</v>
      </c>
      <c r="G11" s="45">
        <f>'3支出总表'!G17</f>
        <v>45.961</v>
      </c>
      <c r="H11" s="45"/>
      <c r="I11" s="45"/>
      <c r="J11" s="45"/>
      <c r="K11" s="45"/>
      <c r="L11" s="45"/>
      <c r="M11" s="45"/>
      <c r="N11" s="45"/>
      <c r="O11" s="45"/>
      <c r="P11" s="45"/>
      <c r="Q11" s="45"/>
      <c r="R11" s="45"/>
      <c r="S11" s="45"/>
      <c r="T11" s="45"/>
    </row>
    <row r="12" ht="22.9" customHeight="1" spans="1:20">
      <c r="A12" s="59" t="s">
        <v>170</v>
      </c>
      <c r="B12" s="59" t="s">
        <v>185</v>
      </c>
      <c r="C12" s="59" t="s">
        <v>186</v>
      </c>
      <c r="D12" s="44">
        <f t="shared" si="1"/>
        <v>405001</v>
      </c>
      <c r="E12" s="34" t="s">
        <v>188</v>
      </c>
      <c r="F12" s="45">
        <v>100</v>
      </c>
      <c r="G12" s="45"/>
      <c r="H12" s="45">
        <v>100</v>
      </c>
      <c r="I12" s="45"/>
      <c r="J12" s="45"/>
      <c r="K12" s="45"/>
      <c r="L12" s="45"/>
      <c r="M12" s="45"/>
      <c r="N12" s="45"/>
      <c r="O12" s="45"/>
      <c r="P12" s="45"/>
      <c r="Q12" s="45"/>
      <c r="R12" s="45"/>
      <c r="S12" s="45"/>
      <c r="T12" s="45"/>
    </row>
    <row r="13" ht="22.9" customHeight="1" spans="1:20">
      <c r="A13" s="59" t="s">
        <v>170</v>
      </c>
      <c r="B13" s="59" t="s">
        <v>178</v>
      </c>
      <c r="C13" s="59" t="s">
        <v>171</v>
      </c>
      <c r="D13" s="44">
        <f t="shared" si="1"/>
        <v>405001</v>
      </c>
      <c r="E13" s="34" t="s">
        <v>180</v>
      </c>
      <c r="F13" s="45">
        <f t="shared" ref="F12:F16" si="2">G13</f>
        <v>0</v>
      </c>
      <c r="G13" s="45"/>
      <c r="H13" s="45"/>
      <c r="I13" s="45"/>
      <c r="J13" s="45"/>
      <c r="K13" s="45"/>
      <c r="L13" s="45"/>
      <c r="M13" s="45"/>
      <c r="N13" s="45"/>
      <c r="O13" s="45"/>
      <c r="P13" s="45"/>
      <c r="Q13" s="45"/>
      <c r="R13" s="45"/>
      <c r="S13" s="45"/>
      <c r="T13" s="45"/>
    </row>
    <row r="14" ht="22.9" customHeight="1" spans="1:20">
      <c r="A14" s="59" t="s">
        <v>170</v>
      </c>
      <c r="B14" s="59" t="s">
        <v>178</v>
      </c>
      <c r="C14" s="59" t="s">
        <v>174</v>
      </c>
      <c r="D14" s="44">
        <f t="shared" si="1"/>
        <v>405001</v>
      </c>
      <c r="E14" s="34" t="s">
        <v>182</v>
      </c>
      <c r="F14" s="45">
        <f t="shared" si="2"/>
        <v>0</v>
      </c>
      <c r="G14" s="45"/>
      <c r="H14" s="45"/>
      <c r="I14" s="45"/>
      <c r="J14" s="45"/>
      <c r="K14" s="45"/>
      <c r="L14" s="45"/>
      <c r="M14" s="45"/>
      <c r="N14" s="45"/>
      <c r="O14" s="45"/>
      <c r="P14" s="45"/>
      <c r="Q14" s="45"/>
      <c r="R14" s="45"/>
      <c r="S14" s="45"/>
      <c r="T14" s="45"/>
    </row>
    <row r="15" ht="22.9" customHeight="1" spans="1:20">
      <c r="A15" s="59" t="s">
        <v>170</v>
      </c>
      <c r="B15" s="59" t="s">
        <v>174</v>
      </c>
      <c r="C15" s="59" t="s">
        <v>175</v>
      </c>
      <c r="D15" s="44">
        <f t="shared" si="1"/>
        <v>405001</v>
      </c>
      <c r="E15" s="34" t="s">
        <v>177</v>
      </c>
      <c r="F15" s="45">
        <f>SUM(G15:T15)</f>
        <v>0</v>
      </c>
      <c r="G15" s="45"/>
      <c r="H15" s="45"/>
      <c r="I15" s="45"/>
      <c r="J15" s="45"/>
      <c r="K15" s="45"/>
      <c r="L15" s="45"/>
      <c r="M15" s="45"/>
      <c r="N15" s="45"/>
      <c r="O15" s="45"/>
      <c r="P15" s="45"/>
      <c r="Q15" s="45"/>
      <c r="R15" s="45"/>
      <c r="S15" s="45"/>
      <c r="T15" s="45"/>
    </row>
    <row r="16" ht="22.9" customHeight="1" spans="1:20">
      <c r="A16" s="59" t="s">
        <v>170</v>
      </c>
      <c r="B16" s="59" t="s">
        <v>185</v>
      </c>
      <c r="C16" s="59" t="s">
        <v>189</v>
      </c>
      <c r="D16" s="44">
        <f t="shared" si="1"/>
        <v>405001</v>
      </c>
      <c r="E16" s="34" t="s">
        <v>191</v>
      </c>
      <c r="F16" s="45">
        <v>85</v>
      </c>
      <c r="G16" s="45"/>
      <c r="H16" s="45">
        <v>85</v>
      </c>
      <c r="I16" s="45"/>
      <c r="J16" s="45"/>
      <c r="K16" s="45"/>
      <c r="L16" s="45"/>
      <c r="M16" s="45"/>
      <c r="N16" s="45"/>
      <c r="O16" s="45"/>
      <c r="P16" s="45"/>
      <c r="Q16" s="45"/>
      <c r="R16" s="45"/>
      <c r="S16" s="45"/>
      <c r="T16" s="45"/>
    </row>
    <row r="17" ht="22.9" customHeight="1" spans="1:20">
      <c r="A17" s="59" t="s">
        <v>170</v>
      </c>
      <c r="B17" s="59" t="s">
        <v>178</v>
      </c>
      <c r="C17" s="59" t="s">
        <v>178</v>
      </c>
      <c r="D17" s="44">
        <f t="shared" si="1"/>
        <v>405001</v>
      </c>
      <c r="E17" s="44" t="s">
        <v>184</v>
      </c>
      <c r="F17" s="45"/>
      <c r="G17" s="45"/>
      <c r="H17" s="45"/>
      <c r="I17" s="59"/>
      <c r="J17" s="44"/>
      <c r="K17" s="34"/>
      <c r="L17" s="59"/>
      <c r="M17" s="59"/>
      <c r="N17" s="59"/>
      <c r="O17" s="44"/>
      <c r="P17" s="45"/>
      <c r="Q17" s="45"/>
      <c r="R17" s="45"/>
      <c r="S17" s="45"/>
      <c r="T17" s="45"/>
    </row>
    <row r="18" s="35" customFormat="1" ht="24" customHeight="1" spans="1:20">
      <c r="A18" s="91" t="s">
        <v>170</v>
      </c>
      <c r="B18" s="59">
        <v>16</v>
      </c>
      <c r="C18" s="59" t="s">
        <v>171</v>
      </c>
      <c r="D18" s="44">
        <f t="shared" si="1"/>
        <v>405001</v>
      </c>
      <c r="E18" s="44" t="s">
        <v>196</v>
      </c>
      <c r="F18" s="45">
        <v>2</v>
      </c>
      <c r="G18" s="45"/>
      <c r="H18" s="45">
        <v>2</v>
      </c>
      <c r="I18" s="59"/>
      <c r="J18" s="44"/>
      <c r="K18" s="34"/>
      <c r="L18" s="59"/>
      <c r="M18" s="59"/>
      <c r="N18" s="59"/>
      <c r="O18" s="44"/>
      <c r="P18" s="99"/>
      <c r="Q18" s="99"/>
      <c r="R18" s="99"/>
      <c r="S18" s="99"/>
      <c r="T18" s="9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zoomScale="138" zoomScaleNormal="138" workbookViewId="0">
      <selection activeCell="J21" sqref="J21"/>
    </sheetView>
  </sheetViews>
  <sheetFormatPr defaultColWidth="10" defaultRowHeight="13.5"/>
  <cols>
    <col min="1" max="2" width="4.125" style="35" customWidth="1"/>
    <col min="3" max="3" width="4.25" style="35" customWidth="1"/>
    <col min="4" max="4" width="6.125" style="35" customWidth="1"/>
    <col min="5" max="5" width="15.875" style="35" customWidth="1"/>
    <col min="6" max="6" width="9" style="35" customWidth="1"/>
    <col min="7" max="7" width="7.75" style="35" customWidth="1"/>
    <col min="8" max="8" width="6.75" style="35" customWidth="1"/>
    <col min="9" max="15" width="7.125" style="35" customWidth="1"/>
    <col min="16" max="16" width="5.25" style="35" customWidth="1"/>
    <col min="17" max="17" width="5.06666666666667" style="35" customWidth="1"/>
    <col min="18" max="18" width="6.33333333333333" style="35" customWidth="1"/>
    <col min="19" max="19" width="5.51666666666667" style="35" customWidth="1"/>
    <col min="20" max="20" width="5.15833333333333" style="35" customWidth="1"/>
    <col min="21" max="21" width="7.125" style="35" customWidth="1"/>
    <col min="22" max="23" width="9.75" style="35" customWidth="1"/>
    <col min="24" max="16384" width="10" style="35"/>
  </cols>
  <sheetData>
    <row r="1" ht="16.35" customHeight="1" spans="1:21">
      <c r="A1" s="36"/>
      <c r="T1" s="46" t="s">
        <v>215</v>
      </c>
      <c r="U1" s="46"/>
    </row>
    <row r="2" ht="37.15" customHeight="1" spans="1:21">
      <c r="A2" s="37" t="s">
        <v>10</v>
      </c>
      <c r="B2" s="37"/>
      <c r="C2" s="37"/>
      <c r="D2" s="37"/>
      <c r="E2" s="37"/>
      <c r="F2" s="37"/>
      <c r="G2" s="37"/>
      <c r="H2" s="37"/>
      <c r="I2" s="37"/>
      <c r="J2" s="37"/>
      <c r="K2" s="37"/>
      <c r="L2" s="37"/>
      <c r="M2" s="37"/>
      <c r="N2" s="37"/>
      <c r="O2" s="37"/>
      <c r="P2" s="37"/>
      <c r="Q2" s="37"/>
      <c r="R2" s="37"/>
      <c r="S2" s="37"/>
      <c r="T2" s="37"/>
      <c r="U2" s="37"/>
    </row>
    <row r="3" ht="24.2" customHeight="1" spans="1:21">
      <c r="A3" s="38" t="str">
        <f>"部门"&amp;":"&amp;封面!E4&amp;封面!E5</f>
        <v>部门:405001益阳市赫山区卫生健康局</v>
      </c>
      <c r="B3" s="38"/>
      <c r="C3" s="38"/>
      <c r="D3" s="38"/>
      <c r="E3" s="38"/>
      <c r="F3" s="38"/>
      <c r="G3" s="38"/>
      <c r="H3" s="38"/>
      <c r="I3" s="38"/>
      <c r="J3" s="38"/>
      <c r="K3" s="38"/>
      <c r="L3" s="38"/>
      <c r="M3" s="38"/>
      <c r="N3" s="38"/>
      <c r="O3" s="38"/>
      <c r="P3" s="38"/>
      <c r="Q3" s="38"/>
      <c r="R3" s="38"/>
      <c r="S3" s="38"/>
      <c r="T3" s="47" t="s">
        <v>31</v>
      </c>
      <c r="U3" s="47"/>
    </row>
    <row r="4" ht="22.35" customHeight="1" spans="1:21">
      <c r="A4" s="41" t="s">
        <v>155</v>
      </c>
      <c r="B4" s="41"/>
      <c r="C4" s="41"/>
      <c r="D4" s="41" t="s">
        <v>198</v>
      </c>
      <c r="E4" s="41" t="s">
        <v>199</v>
      </c>
      <c r="F4" s="41" t="s">
        <v>216</v>
      </c>
      <c r="G4" s="41" t="s">
        <v>158</v>
      </c>
      <c r="H4" s="41"/>
      <c r="I4" s="41"/>
      <c r="J4" s="41"/>
      <c r="K4" s="41" t="s">
        <v>159</v>
      </c>
      <c r="L4" s="41"/>
      <c r="M4" s="41"/>
      <c r="N4" s="41"/>
      <c r="O4" s="41"/>
      <c r="P4" s="41"/>
      <c r="Q4" s="41"/>
      <c r="R4" s="41"/>
      <c r="S4" s="41"/>
      <c r="T4" s="41"/>
      <c r="U4" s="41"/>
    </row>
    <row r="5" ht="39.6" customHeight="1" spans="1:21">
      <c r="A5" s="41" t="s">
        <v>163</v>
      </c>
      <c r="B5" s="41" t="s">
        <v>164</v>
      </c>
      <c r="C5" s="41" t="s">
        <v>165</v>
      </c>
      <c r="D5" s="41"/>
      <c r="E5" s="41"/>
      <c r="F5" s="41"/>
      <c r="G5" s="41" t="s">
        <v>135</v>
      </c>
      <c r="H5" s="41" t="s">
        <v>217</v>
      </c>
      <c r="I5" s="41" t="s">
        <v>218</v>
      </c>
      <c r="J5" s="41" t="s">
        <v>209</v>
      </c>
      <c r="K5" s="41" t="s">
        <v>135</v>
      </c>
      <c r="L5" s="41" t="s">
        <v>219</v>
      </c>
      <c r="M5" s="41" t="s">
        <v>220</v>
      </c>
      <c r="N5" s="41" t="s">
        <v>221</v>
      </c>
      <c r="O5" s="41" t="s">
        <v>211</v>
      </c>
      <c r="P5" s="41" t="s">
        <v>222</v>
      </c>
      <c r="Q5" s="41" t="s">
        <v>223</v>
      </c>
      <c r="R5" s="41" t="s">
        <v>224</v>
      </c>
      <c r="S5" s="41" t="s">
        <v>207</v>
      </c>
      <c r="T5" s="41" t="s">
        <v>210</v>
      </c>
      <c r="U5" s="41" t="s">
        <v>214</v>
      </c>
    </row>
    <row r="6" ht="22.9" customHeight="1" spans="1:21">
      <c r="A6" s="40"/>
      <c r="B6" s="40"/>
      <c r="C6" s="40"/>
      <c r="D6" s="40"/>
      <c r="E6" s="40" t="s">
        <v>135</v>
      </c>
      <c r="F6" s="42">
        <f>'1收支总表'!F37</f>
        <v>3685.6891</v>
      </c>
      <c r="G6" s="42">
        <f>'1收支总表'!F6</f>
        <v>3477.6891</v>
      </c>
      <c r="H6" s="42">
        <f>'1收支总表'!F7</f>
        <v>3393.3066</v>
      </c>
      <c r="I6" s="42">
        <f>'1收支总表'!F8</f>
        <v>38.0525</v>
      </c>
      <c r="J6" s="42">
        <f>'1收支总表'!F9</f>
        <v>46.33</v>
      </c>
      <c r="K6" s="42">
        <f>'1收支总表'!F12+'1收支总表'!F13</f>
        <v>208</v>
      </c>
      <c r="L6" s="42"/>
      <c r="M6" s="42">
        <f>'1收支总表'!F12</f>
        <v>208</v>
      </c>
      <c r="N6" s="42">
        <f>'1收支总表'!F13</f>
        <v>0</v>
      </c>
      <c r="O6" s="42"/>
      <c r="P6" s="42"/>
      <c r="Q6" s="42"/>
      <c r="R6" s="42"/>
      <c r="S6" s="42"/>
      <c r="T6" s="42"/>
      <c r="U6" s="42"/>
    </row>
    <row r="7" ht="22.9" customHeight="1" spans="1:21">
      <c r="A7" s="40"/>
      <c r="B7" s="40"/>
      <c r="C7" s="40"/>
      <c r="D7" s="43" t="s">
        <v>153</v>
      </c>
      <c r="E7" s="43" t="s">
        <v>3</v>
      </c>
      <c r="F7" s="58">
        <f t="shared" ref="F7:K7" si="0">F6</f>
        <v>3685.6891</v>
      </c>
      <c r="G7" s="58">
        <f t="shared" si="0"/>
        <v>3477.6891</v>
      </c>
      <c r="H7" s="58">
        <f t="shared" si="0"/>
        <v>3393.3066</v>
      </c>
      <c r="I7" s="58">
        <f t="shared" si="0"/>
        <v>38.0525</v>
      </c>
      <c r="J7" s="58">
        <f t="shared" si="0"/>
        <v>46.33</v>
      </c>
      <c r="K7" s="58">
        <f t="shared" si="0"/>
        <v>208</v>
      </c>
      <c r="L7" s="42">
        <v>0</v>
      </c>
      <c r="M7" s="42">
        <f>M6</f>
        <v>208</v>
      </c>
      <c r="N7" s="42">
        <f>N6</f>
        <v>0</v>
      </c>
      <c r="O7" s="42"/>
      <c r="P7" s="42"/>
      <c r="Q7" s="42"/>
      <c r="R7" s="42"/>
      <c r="S7" s="42"/>
      <c r="T7" s="42"/>
      <c r="U7" s="42"/>
    </row>
    <row r="8" ht="22.9" customHeight="1" spans="1:21">
      <c r="A8" s="40"/>
      <c r="B8" s="40"/>
      <c r="C8" s="40"/>
      <c r="D8" s="43">
        <f>封面!E4</f>
        <v>405001</v>
      </c>
      <c r="E8" s="43" t="str">
        <f>封面!E5</f>
        <v>益阳市赫山区卫生健康局</v>
      </c>
      <c r="F8" s="58">
        <f t="shared" ref="F8:K9" si="1">F7</f>
        <v>3685.6891</v>
      </c>
      <c r="G8" s="58">
        <f t="shared" si="1"/>
        <v>3477.6891</v>
      </c>
      <c r="H8" s="58">
        <f t="shared" si="1"/>
        <v>3393.3066</v>
      </c>
      <c r="I8" s="58">
        <f t="shared" si="1"/>
        <v>38.0525</v>
      </c>
      <c r="J8" s="58">
        <f t="shared" si="1"/>
        <v>46.33</v>
      </c>
      <c r="K8" s="58">
        <f t="shared" si="1"/>
        <v>208</v>
      </c>
      <c r="L8" s="42">
        <v>0</v>
      </c>
      <c r="M8" s="42">
        <f>M7</f>
        <v>208</v>
      </c>
      <c r="N8" s="42">
        <f>N7</f>
        <v>0</v>
      </c>
      <c r="O8" s="42"/>
      <c r="P8" s="42"/>
      <c r="Q8" s="42"/>
      <c r="R8" s="42"/>
      <c r="S8" s="42"/>
      <c r="T8" s="42"/>
      <c r="U8" s="42"/>
    </row>
    <row r="9" ht="22.9" customHeight="1" spans="1:21">
      <c r="A9" s="59" t="s">
        <v>170</v>
      </c>
      <c r="B9" s="59" t="s">
        <v>171</v>
      </c>
      <c r="C9" s="59" t="s">
        <v>171</v>
      </c>
      <c r="D9" s="44" t="s">
        <v>225</v>
      </c>
      <c r="E9" s="34" t="s">
        <v>173</v>
      </c>
      <c r="F9" s="57">
        <f>'4支出分类(政府预算)'!F9</f>
        <v>3421.6826</v>
      </c>
      <c r="G9" s="45">
        <f>H9+I9+J9</f>
        <v>3400.6826</v>
      </c>
      <c r="H9" s="45">
        <f>H8-H10-H11</f>
        <v>3316.3001</v>
      </c>
      <c r="I9" s="45">
        <f t="shared" si="1"/>
        <v>38.0525</v>
      </c>
      <c r="J9" s="45">
        <v>46.33</v>
      </c>
      <c r="K9" s="45">
        <f>L9+M9+N9+O9+P9+Q9+R9+S9+T9+U9</f>
        <v>21</v>
      </c>
      <c r="L9" s="45"/>
      <c r="M9" s="45">
        <v>21</v>
      </c>
      <c r="N9" s="45"/>
      <c r="O9" s="45"/>
      <c r="P9" s="45"/>
      <c r="Q9" s="45"/>
      <c r="R9" s="45"/>
      <c r="S9" s="45"/>
      <c r="T9" s="45"/>
      <c r="U9" s="45"/>
    </row>
    <row r="10" ht="22.9" customHeight="1" spans="1:21">
      <c r="A10" s="59" t="s">
        <v>166</v>
      </c>
      <c r="B10" s="59" t="s">
        <v>167</v>
      </c>
      <c r="C10" s="59" t="s">
        <v>167</v>
      </c>
      <c r="D10" s="44" t="s">
        <v>225</v>
      </c>
      <c r="E10" s="34" t="s">
        <v>169</v>
      </c>
      <c r="F10" s="57">
        <f>G10+K10</f>
        <v>31.0455</v>
      </c>
      <c r="G10" s="45">
        <f t="shared" ref="G10" si="2">H10+I10+J10</f>
        <v>31.0455</v>
      </c>
      <c r="H10" s="45">
        <f>'4支出分类(政府预算)'!G10</f>
        <v>31.0455</v>
      </c>
      <c r="I10" s="45"/>
      <c r="J10" s="45"/>
      <c r="K10" s="45"/>
      <c r="L10" s="45"/>
      <c r="M10" s="45"/>
      <c r="N10" s="45"/>
      <c r="O10" s="45"/>
      <c r="P10" s="45"/>
      <c r="Q10" s="45"/>
      <c r="R10" s="45"/>
      <c r="S10" s="45"/>
      <c r="T10" s="45"/>
      <c r="U10" s="45"/>
    </row>
    <row r="11" ht="22.9" customHeight="1" spans="1:21">
      <c r="A11" s="59" t="s">
        <v>170</v>
      </c>
      <c r="B11" s="59" t="s">
        <v>192</v>
      </c>
      <c r="C11" s="59" t="s">
        <v>171</v>
      </c>
      <c r="D11" s="44" t="s">
        <v>225</v>
      </c>
      <c r="E11" s="34" t="s">
        <v>194</v>
      </c>
      <c r="F11" s="57">
        <f t="shared" ref="F11:F15" si="3">G11+K11</f>
        <v>45.961</v>
      </c>
      <c r="G11" s="57">
        <f>VLOOKUP(封面!$E$5,[1]一般预算拨款!$A$7:$I$32,7,0)</f>
        <v>45.961</v>
      </c>
      <c r="H11" s="45">
        <f>'4支出分类(政府预算)'!G11</f>
        <v>45.961</v>
      </c>
      <c r="I11" s="45"/>
      <c r="J11" s="45"/>
      <c r="K11" s="45"/>
      <c r="L11" s="45"/>
      <c r="M11" s="45"/>
      <c r="N11" s="45"/>
      <c r="O11" s="45"/>
      <c r="P11" s="45"/>
      <c r="Q11" s="45"/>
      <c r="R11" s="45"/>
      <c r="S11" s="45"/>
      <c r="T11" s="45"/>
      <c r="U11" s="45"/>
    </row>
    <row r="12" ht="22.9" customHeight="1" spans="1:21">
      <c r="A12" s="59" t="s">
        <v>170</v>
      </c>
      <c r="B12" s="59" t="s">
        <v>185</v>
      </c>
      <c r="C12" s="59" t="s">
        <v>186</v>
      </c>
      <c r="D12" s="44" t="s">
        <v>225</v>
      </c>
      <c r="E12" s="34" t="s">
        <v>188</v>
      </c>
      <c r="F12" s="57">
        <f t="shared" si="3"/>
        <v>100</v>
      </c>
      <c r="G12" s="45"/>
      <c r="H12" s="45"/>
      <c r="I12" s="45"/>
      <c r="J12" s="45"/>
      <c r="K12" s="45">
        <f>L12+M12+N12+O12+P12+Q12+R12+S12+T12+U12</f>
        <v>100</v>
      </c>
      <c r="L12" s="45"/>
      <c r="M12" s="45">
        <v>100</v>
      </c>
      <c r="N12" s="45"/>
      <c r="O12" s="45"/>
      <c r="P12" s="45"/>
      <c r="Q12" s="45"/>
      <c r="R12" s="45"/>
      <c r="S12" s="45"/>
      <c r="T12" s="45"/>
      <c r="U12" s="45"/>
    </row>
    <row r="13" ht="22.9" customHeight="1" spans="1:21">
      <c r="A13" s="59" t="s">
        <v>170</v>
      </c>
      <c r="B13" s="59" t="s">
        <v>178</v>
      </c>
      <c r="C13" s="59" t="s">
        <v>171</v>
      </c>
      <c r="D13" s="44" t="s">
        <v>225</v>
      </c>
      <c r="E13" s="34" t="s">
        <v>180</v>
      </c>
      <c r="F13" s="57">
        <f t="shared" si="3"/>
        <v>0</v>
      </c>
      <c r="G13" s="45"/>
      <c r="H13" s="45"/>
      <c r="I13" s="45"/>
      <c r="J13" s="45"/>
      <c r="K13" s="45">
        <f>L13+M13+N13+O13+P13+Q13+R13+S13+T13+U13</f>
        <v>0</v>
      </c>
      <c r="L13" s="45"/>
      <c r="M13" s="45"/>
      <c r="N13" s="45"/>
      <c r="O13" s="45"/>
      <c r="P13" s="45"/>
      <c r="Q13" s="45"/>
      <c r="R13" s="45"/>
      <c r="S13" s="45"/>
      <c r="T13" s="45"/>
      <c r="U13" s="45"/>
    </row>
    <row r="14" ht="22.9" customHeight="1" spans="1:21">
      <c r="A14" s="59" t="s">
        <v>170</v>
      </c>
      <c r="B14" s="59" t="s">
        <v>178</v>
      </c>
      <c r="C14" s="59" t="s">
        <v>174</v>
      </c>
      <c r="D14" s="44" t="s">
        <v>225</v>
      </c>
      <c r="E14" s="34" t="s">
        <v>182</v>
      </c>
      <c r="F14" s="57">
        <f t="shared" si="3"/>
        <v>0</v>
      </c>
      <c r="G14" s="45"/>
      <c r="H14" s="45"/>
      <c r="I14" s="45"/>
      <c r="J14" s="45"/>
      <c r="K14" s="45">
        <f>L14+M14+N14+O14+P14+Q14+R14+S14+T14+U14</f>
        <v>0</v>
      </c>
      <c r="L14" s="45"/>
      <c r="M14" s="45"/>
      <c r="N14" s="45"/>
      <c r="O14" s="45"/>
      <c r="P14" s="45"/>
      <c r="Q14" s="45"/>
      <c r="R14" s="45"/>
      <c r="S14" s="45"/>
      <c r="T14" s="45"/>
      <c r="U14" s="45"/>
    </row>
    <row r="15" ht="22.9" customHeight="1" spans="1:21">
      <c r="A15" s="59" t="s">
        <v>170</v>
      </c>
      <c r="B15" s="59" t="s">
        <v>174</v>
      </c>
      <c r="C15" s="59" t="s">
        <v>175</v>
      </c>
      <c r="D15" s="44" t="s">
        <v>225</v>
      </c>
      <c r="E15" s="34" t="s">
        <v>177</v>
      </c>
      <c r="F15" s="57">
        <f t="shared" si="3"/>
        <v>0</v>
      </c>
      <c r="G15" s="45"/>
      <c r="H15" s="45"/>
      <c r="I15" s="45"/>
      <c r="J15" s="45"/>
      <c r="K15" s="45">
        <f>L15+M15+N15+O15+P15+Q15+R15+S15+T15+U15</f>
        <v>0</v>
      </c>
      <c r="L15" s="45"/>
      <c r="M15" s="45"/>
      <c r="N15" s="45"/>
      <c r="O15" s="45"/>
      <c r="P15" s="45"/>
      <c r="Q15" s="45"/>
      <c r="R15" s="45"/>
      <c r="S15" s="45"/>
      <c r="T15" s="45"/>
      <c r="U15" s="45"/>
    </row>
    <row r="16" ht="22.9" customHeight="1" spans="1:21">
      <c r="A16" s="59" t="s">
        <v>170</v>
      </c>
      <c r="B16" s="59" t="s">
        <v>185</v>
      </c>
      <c r="C16" s="59" t="s">
        <v>189</v>
      </c>
      <c r="D16" s="44" t="s">
        <v>225</v>
      </c>
      <c r="E16" s="34" t="s">
        <v>191</v>
      </c>
      <c r="F16" s="57">
        <v>85</v>
      </c>
      <c r="G16" s="45"/>
      <c r="H16" s="45"/>
      <c r="I16" s="45"/>
      <c r="J16" s="45"/>
      <c r="K16" s="45">
        <v>85</v>
      </c>
      <c r="L16" s="45"/>
      <c r="M16" s="45">
        <v>85</v>
      </c>
      <c r="N16" s="45"/>
      <c r="O16" s="45"/>
      <c r="P16" s="45"/>
      <c r="Q16" s="45"/>
      <c r="R16" s="45"/>
      <c r="S16" s="45"/>
      <c r="T16" s="45"/>
      <c r="U16" s="45"/>
    </row>
    <row r="17" ht="22.9" customHeight="1" spans="1:21">
      <c r="A17" s="59" t="s">
        <v>170</v>
      </c>
      <c r="B17" s="59" t="s">
        <v>178</v>
      </c>
      <c r="C17" s="59" t="s">
        <v>178</v>
      </c>
      <c r="D17" s="44" t="s">
        <v>225</v>
      </c>
      <c r="E17" s="34" t="s">
        <v>184</v>
      </c>
      <c r="F17" s="59"/>
      <c r="G17" s="59"/>
      <c r="H17" s="59"/>
      <c r="I17" s="44"/>
      <c r="J17" s="34"/>
      <c r="K17" s="59"/>
      <c r="L17" s="59"/>
      <c r="M17" s="59"/>
      <c r="N17" s="45"/>
      <c r="O17" s="45"/>
      <c r="P17" s="45"/>
      <c r="Q17" s="45"/>
      <c r="R17" s="45"/>
      <c r="S17" s="45"/>
      <c r="T17" s="45"/>
      <c r="U17" s="45"/>
    </row>
    <row r="18" ht="27" customHeight="1" spans="1:21">
      <c r="A18" s="59" t="s">
        <v>170</v>
      </c>
      <c r="B18" s="59">
        <v>16</v>
      </c>
      <c r="C18" s="59" t="s">
        <v>171</v>
      </c>
      <c r="D18" s="44">
        <v>405001</v>
      </c>
      <c r="E18" s="34" t="s">
        <v>196</v>
      </c>
      <c r="F18" s="59">
        <v>2</v>
      </c>
      <c r="G18" s="59"/>
      <c r="H18" s="59"/>
      <c r="I18" s="44"/>
      <c r="J18" s="34"/>
      <c r="K18" s="59">
        <v>2</v>
      </c>
      <c r="L18" s="59"/>
      <c r="M18" s="59">
        <v>2</v>
      </c>
      <c r="N18" s="99"/>
      <c r="O18" s="99"/>
      <c r="P18" s="99"/>
      <c r="Q18" s="99"/>
      <c r="R18" s="99"/>
      <c r="S18" s="99"/>
      <c r="T18" s="99"/>
      <c r="U18" s="9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topLeftCell="A19" workbookViewId="0">
      <selection activeCell="C8" sqref="C8"/>
    </sheetView>
  </sheetViews>
  <sheetFormatPr defaultColWidth="10" defaultRowHeight="13.5" outlineLevelCol="4"/>
  <cols>
    <col min="1" max="1" width="24.625" style="35" customWidth="1"/>
    <col min="2" max="2" width="16" style="35" customWidth="1"/>
    <col min="3" max="4" width="22.25" style="35" customWidth="1"/>
    <col min="5" max="5" width="0.125" style="35" customWidth="1"/>
    <col min="6" max="6" width="9.75" style="35" customWidth="1"/>
    <col min="7" max="16384" width="10" style="35"/>
  </cols>
  <sheetData>
    <row r="1" ht="16.35" customHeight="1" spans="1:4">
      <c r="A1" s="36"/>
      <c r="D1" s="46" t="s">
        <v>226</v>
      </c>
    </row>
    <row r="2" ht="31.9" customHeight="1" spans="1:4">
      <c r="A2" s="37" t="s">
        <v>11</v>
      </c>
      <c r="B2" s="37"/>
      <c r="C2" s="37"/>
      <c r="D2" s="37"/>
    </row>
    <row r="3" ht="18.95" customHeight="1" spans="1:5">
      <c r="A3" s="38" t="str">
        <f>"部门"&amp;":"&amp;封面!E4&amp;封面!E5</f>
        <v>部门:405001益阳市赫山区卫生健康局</v>
      </c>
      <c r="B3" s="38"/>
      <c r="C3" s="38"/>
      <c r="D3" s="47" t="s">
        <v>31</v>
      </c>
      <c r="E3" s="36"/>
    </row>
    <row r="4" ht="20.25" customHeight="1" spans="1:5">
      <c r="A4" s="39" t="s">
        <v>32</v>
      </c>
      <c r="B4" s="39"/>
      <c r="C4" s="39" t="s">
        <v>33</v>
      </c>
      <c r="D4" s="39"/>
      <c r="E4" s="96"/>
    </row>
    <row r="5" ht="20.25" customHeight="1" spans="1:5">
      <c r="A5" s="39" t="s">
        <v>34</v>
      </c>
      <c r="B5" s="39" t="s">
        <v>35</v>
      </c>
      <c r="C5" s="39" t="s">
        <v>34</v>
      </c>
      <c r="D5" s="39" t="s">
        <v>35</v>
      </c>
      <c r="E5" s="96"/>
    </row>
    <row r="6" ht="20.25" customHeight="1" spans="1:5">
      <c r="A6" s="40" t="s">
        <v>227</v>
      </c>
      <c r="B6" s="42">
        <f>'1收支总表'!B6</f>
        <v>3685.6911</v>
      </c>
      <c r="C6" s="40" t="s">
        <v>228</v>
      </c>
      <c r="D6" s="58">
        <f>B6</f>
        <v>3685.6911</v>
      </c>
      <c r="E6" s="97"/>
    </row>
    <row r="7" ht="20.25" customHeight="1" spans="1:5">
      <c r="A7" s="34" t="s">
        <v>229</v>
      </c>
      <c r="B7" s="45">
        <f>B6</f>
        <v>3685.6911</v>
      </c>
      <c r="C7" s="34" t="s">
        <v>40</v>
      </c>
      <c r="D7" s="57"/>
      <c r="E7" s="97"/>
    </row>
    <row r="8" ht="20.25" customHeight="1" spans="1:5">
      <c r="A8" s="34" t="s">
        <v>230</v>
      </c>
      <c r="B8" s="45"/>
      <c r="C8" s="34" t="s">
        <v>44</v>
      </c>
      <c r="D8" s="57"/>
      <c r="E8" s="97"/>
    </row>
    <row r="9" ht="31.15" customHeight="1" spans="1:5">
      <c r="A9" s="34" t="s">
        <v>47</v>
      </c>
      <c r="B9" s="45"/>
      <c r="C9" s="34" t="s">
        <v>48</v>
      </c>
      <c r="D9" s="57"/>
      <c r="E9" s="97"/>
    </row>
    <row r="10" ht="20.25" customHeight="1" spans="1:5">
      <c r="A10" s="34" t="s">
        <v>231</v>
      </c>
      <c r="B10" s="45"/>
      <c r="C10" s="34" t="s">
        <v>52</v>
      </c>
      <c r="D10" s="57"/>
      <c r="E10" s="97"/>
    </row>
    <row r="11" ht="20.25" customHeight="1" spans="1:5">
      <c r="A11" s="34" t="s">
        <v>232</v>
      </c>
      <c r="B11" s="45"/>
      <c r="C11" s="34" t="s">
        <v>56</v>
      </c>
      <c r="D11" s="57"/>
      <c r="E11" s="97"/>
    </row>
    <row r="12" ht="20.25" customHeight="1" spans="1:5">
      <c r="A12" s="34" t="s">
        <v>233</v>
      </c>
      <c r="B12" s="45"/>
      <c r="C12" s="34" t="s">
        <v>60</v>
      </c>
      <c r="D12" s="57"/>
      <c r="E12" s="97"/>
    </row>
    <row r="13" ht="20.25" customHeight="1" spans="1:5">
      <c r="A13" s="40" t="s">
        <v>234</v>
      </c>
      <c r="B13" s="42"/>
      <c r="C13" s="34" t="s">
        <v>64</v>
      </c>
      <c r="D13" s="57"/>
      <c r="E13" s="97"/>
    </row>
    <row r="14" ht="20.25" customHeight="1" spans="1:5">
      <c r="A14" s="34" t="s">
        <v>229</v>
      </c>
      <c r="B14" s="45"/>
      <c r="C14" s="34" t="s">
        <v>68</v>
      </c>
      <c r="D14" s="57">
        <f>'1收支总表'!D13</f>
        <v>31.0455</v>
      </c>
      <c r="E14" s="97"/>
    </row>
    <row r="15" ht="20.25" customHeight="1" spans="1:5">
      <c r="A15" s="34" t="s">
        <v>231</v>
      </c>
      <c r="B15" s="45"/>
      <c r="C15" s="34" t="s">
        <v>72</v>
      </c>
      <c r="D15" s="57"/>
      <c r="E15" s="97"/>
    </row>
    <row r="16" ht="20.25" customHeight="1" spans="1:5">
      <c r="A16" s="34" t="s">
        <v>232</v>
      </c>
      <c r="B16" s="45"/>
      <c r="C16" s="34" t="s">
        <v>76</v>
      </c>
      <c r="D16" s="57">
        <f>'1收支总表'!D15</f>
        <v>3654.6456</v>
      </c>
      <c r="E16" s="97"/>
    </row>
    <row r="17" ht="20.25" customHeight="1" spans="1:5">
      <c r="A17" s="34" t="s">
        <v>233</v>
      </c>
      <c r="B17" s="45"/>
      <c r="C17" s="34" t="s">
        <v>80</v>
      </c>
      <c r="D17" s="57"/>
      <c r="E17" s="97"/>
    </row>
    <row r="18" ht="20.25" customHeight="1" spans="1:5">
      <c r="A18" s="34"/>
      <c r="B18" s="45"/>
      <c r="C18" s="34" t="s">
        <v>84</v>
      </c>
      <c r="D18" s="57"/>
      <c r="E18" s="97"/>
    </row>
    <row r="19" ht="20.25" customHeight="1" spans="1:5">
      <c r="A19" s="34"/>
      <c r="B19" s="34"/>
      <c r="C19" s="34" t="s">
        <v>88</v>
      </c>
      <c r="D19" s="57"/>
      <c r="E19" s="97"/>
    </row>
    <row r="20" ht="20.25" customHeight="1" spans="1:5">
      <c r="A20" s="34"/>
      <c r="B20" s="34"/>
      <c r="C20" s="34" t="s">
        <v>92</v>
      </c>
      <c r="D20" s="57"/>
      <c r="E20" s="97"/>
    </row>
    <row r="21" ht="20.25" customHeight="1" spans="1:5">
      <c r="A21" s="34"/>
      <c r="B21" s="34"/>
      <c r="C21" s="34" t="s">
        <v>96</v>
      </c>
      <c r="D21" s="57"/>
      <c r="E21" s="97"/>
    </row>
    <row r="22" ht="20.25" customHeight="1" spans="1:5">
      <c r="A22" s="34"/>
      <c r="B22" s="34"/>
      <c r="C22" s="34" t="s">
        <v>99</v>
      </c>
      <c r="D22" s="57"/>
      <c r="E22" s="97"/>
    </row>
    <row r="23" ht="20.25" customHeight="1" spans="1:5">
      <c r="A23" s="34"/>
      <c r="B23" s="34"/>
      <c r="C23" s="34" t="s">
        <v>102</v>
      </c>
      <c r="D23" s="57"/>
      <c r="E23" s="97"/>
    </row>
    <row r="24" ht="20.25" customHeight="1" spans="1:5">
      <c r="A24" s="34"/>
      <c r="B24" s="34"/>
      <c r="C24" s="34" t="s">
        <v>104</v>
      </c>
      <c r="D24" s="57"/>
      <c r="E24" s="97"/>
    </row>
    <row r="25" ht="20.25" customHeight="1" spans="1:5">
      <c r="A25" s="34"/>
      <c r="B25" s="34"/>
      <c r="C25" s="34" t="s">
        <v>106</v>
      </c>
      <c r="D25" s="57"/>
      <c r="E25" s="97"/>
    </row>
    <row r="26" ht="20.25" customHeight="1" spans="1:5">
      <c r="A26" s="34"/>
      <c r="B26" s="34"/>
      <c r="C26" s="34" t="s">
        <v>108</v>
      </c>
      <c r="D26" s="57"/>
      <c r="E26" s="97"/>
    </row>
    <row r="27" ht="20.25" customHeight="1" spans="1:5">
      <c r="A27" s="34"/>
      <c r="B27" s="34"/>
      <c r="C27" s="34" t="s">
        <v>110</v>
      </c>
      <c r="D27" s="57"/>
      <c r="E27" s="97"/>
    </row>
    <row r="28" ht="20.25" customHeight="1" spans="1:5">
      <c r="A28" s="34"/>
      <c r="B28" s="34"/>
      <c r="C28" s="34" t="s">
        <v>112</v>
      </c>
      <c r="D28" s="57"/>
      <c r="E28" s="97"/>
    </row>
    <row r="29" ht="20.25" customHeight="1" spans="1:5">
      <c r="A29" s="34"/>
      <c r="B29" s="34"/>
      <c r="C29" s="34" t="s">
        <v>114</v>
      </c>
      <c r="D29" s="57"/>
      <c r="E29" s="97"/>
    </row>
    <row r="30" ht="20.25" customHeight="1" spans="1:5">
      <c r="A30" s="34"/>
      <c r="B30" s="34"/>
      <c r="C30" s="34" t="s">
        <v>116</v>
      </c>
      <c r="D30" s="57"/>
      <c r="E30" s="97"/>
    </row>
    <row r="31" ht="20.25" customHeight="1" spans="1:5">
      <c r="A31" s="34"/>
      <c r="B31" s="34"/>
      <c r="C31" s="34" t="s">
        <v>118</v>
      </c>
      <c r="D31" s="57"/>
      <c r="E31" s="97"/>
    </row>
    <row r="32" ht="20.25" customHeight="1" spans="1:5">
      <c r="A32" s="34"/>
      <c r="B32" s="34"/>
      <c r="C32" s="34" t="s">
        <v>120</v>
      </c>
      <c r="D32" s="57"/>
      <c r="E32" s="97"/>
    </row>
    <row r="33" ht="20.25" customHeight="1" spans="1:5">
      <c r="A33" s="34"/>
      <c r="B33" s="34"/>
      <c r="C33" s="34" t="s">
        <v>122</v>
      </c>
      <c r="D33" s="57"/>
      <c r="E33" s="97"/>
    </row>
    <row r="34" ht="20.25" customHeight="1" spans="1:5">
      <c r="A34" s="34"/>
      <c r="B34" s="34"/>
      <c r="C34" s="34" t="s">
        <v>123</v>
      </c>
      <c r="D34" s="57"/>
      <c r="E34" s="97"/>
    </row>
    <row r="35" ht="20.25" customHeight="1" spans="1:5">
      <c r="A35" s="34"/>
      <c r="B35" s="34"/>
      <c r="C35" s="34" t="s">
        <v>124</v>
      </c>
      <c r="D35" s="57"/>
      <c r="E35" s="97"/>
    </row>
    <row r="36" ht="20.25" customHeight="1" spans="1:5">
      <c r="A36" s="34"/>
      <c r="B36" s="34"/>
      <c r="C36" s="34" t="s">
        <v>125</v>
      </c>
      <c r="D36" s="57"/>
      <c r="E36" s="97"/>
    </row>
    <row r="37" ht="20.25" customHeight="1" spans="1:5">
      <c r="A37" s="34"/>
      <c r="B37" s="34"/>
      <c r="C37" s="34"/>
      <c r="D37" s="34"/>
      <c r="E37" s="97"/>
    </row>
    <row r="38" ht="20.25" customHeight="1" spans="1:5">
      <c r="A38" s="40"/>
      <c r="B38" s="40"/>
      <c r="C38" s="40" t="s">
        <v>235</v>
      </c>
      <c r="D38" s="42"/>
      <c r="E38" s="98"/>
    </row>
    <row r="39" ht="20.25" customHeight="1" spans="1:5">
      <c r="A39" s="40"/>
      <c r="B39" s="40"/>
      <c r="C39" s="40"/>
      <c r="D39" s="40"/>
      <c r="E39" s="98"/>
    </row>
    <row r="40" ht="20.25" customHeight="1" spans="1:5">
      <c r="A40" s="41" t="s">
        <v>236</v>
      </c>
      <c r="B40" s="42">
        <f>B6</f>
        <v>3685.6911</v>
      </c>
      <c r="C40" s="41" t="s">
        <v>237</v>
      </c>
      <c r="D40" s="58">
        <f>D6</f>
        <v>3685.6911</v>
      </c>
      <c r="E40" s="98"/>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zoomScale="133" zoomScaleNormal="133" workbookViewId="0">
      <selection activeCell="J15" sqref="J15"/>
    </sheetView>
  </sheetViews>
  <sheetFormatPr defaultColWidth="10" defaultRowHeight="13.5"/>
  <cols>
    <col min="1" max="2" width="4.875" style="35" customWidth="1"/>
    <col min="3" max="3" width="6" style="35" customWidth="1"/>
    <col min="4" max="4" width="9" style="35" customWidth="1"/>
    <col min="5" max="6" width="16.375" style="35" customWidth="1"/>
    <col min="7" max="7" width="11.5" style="35" customWidth="1"/>
    <col min="8" max="8" width="12.5" style="35" customWidth="1"/>
    <col min="9" max="9" width="10.875" style="35" customWidth="1"/>
    <col min="10" max="10" width="14.625" style="35" customWidth="1"/>
    <col min="11" max="11" width="11.375" style="35" customWidth="1"/>
    <col min="12" max="12" width="19" style="35" customWidth="1"/>
    <col min="13" max="13" width="9.75" style="35" customWidth="1"/>
    <col min="14" max="16384" width="10" style="35"/>
  </cols>
  <sheetData>
    <row r="1" ht="16.35" customHeight="1" spans="1:12">
      <c r="A1" s="36"/>
      <c r="D1" s="36"/>
      <c r="L1" s="46" t="s">
        <v>238</v>
      </c>
    </row>
    <row r="2" ht="43.15" customHeight="1" spans="1:12">
      <c r="A2" s="37" t="s">
        <v>12</v>
      </c>
      <c r="B2" s="37"/>
      <c r="C2" s="37"/>
      <c r="D2" s="37"/>
      <c r="E2" s="37"/>
      <c r="F2" s="37"/>
      <c r="G2" s="37"/>
      <c r="H2" s="37"/>
      <c r="I2" s="37"/>
      <c r="J2" s="37"/>
      <c r="K2" s="37"/>
      <c r="L2" s="37"/>
    </row>
    <row r="3" ht="24.2" customHeight="1" spans="1:12">
      <c r="A3" s="38" t="str">
        <f>"部门"&amp;":"&amp;封面!E4&amp;封面!E5</f>
        <v>部门:405001益阳市赫山区卫生健康局</v>
      </c>
      <c r="B3" s="38"/>
      <c r="C3" s="38"/>
      <c r="D3" s="38"/>
      <c r="E3" s="38"/>
      <c r="F3" s="38"/>
      <c r="G3" s="38"/>
      <c r="H3" s="38"/>
      <c r="I3" s="38"/>
      <c r="J3" s="38"/>
      <c r="K3" s="47" t="s">
        <v>31</v>
      </c>
      <c r="L3" s="47"/>
    </row>
    <row r="4" ht="24.95" customHeight="1" spans="1:12">
      <c r="A4" s="39" t="s">
        <v>155</v>
      </c>
      <c r="B4" s="39"/>
      <c r="C4" s="39"/>
      <c r="D4" s="39" t="s">
        <v>156</v>
      </c>
      <c r="E4" s="39" t="s">
        <v>157</v>
      </c>
      <c r="F4" s="39" t="s">
        <v>135</v>
      </c>
      <c r="G4" s="39" t="s">
        <v>158</v>
      </c>
      <c r="H4" s="39"/>
      <c r="I4" s="39"/>
      <c r="J4" s="39"/>
      <c r="K4" s="39"/>
      <c r="L4" s="39" t="s">
        <v>159</v>
      </c>
    </row>
    <row r="5" ht="20.65" customHeight="1" spans="1:12">
      <c r="A5" s="39"/>
      <c r="B5" s="39"/>
      <c r="C5" s="39"/>
      <c r="D5" s="39"/>
      <c r="E5" s="39"/>
      <c r="F5" s="39"/>
      <c r="G5" s="39" t="s">
        <v>137</v>
      </c>
      <c r="H5" s="39" t="s">
        <v>239</v>
      </c>
      <c r="I5" s="39"/>
      <c r="J5" s="39"/>
      <c r="K5" s="39" t="s">
        <v>240</v>
      </c>
      <c r="L5" s="39"/>
    </row>
    <row r="6" ht="28.5" customHeight="1" spans="1:12">
      <c r="A6" s="39" t="s">
        <v>163</v>
      </c>
      <c r="B6" s="39" t="s">
        <v>164</v>
      </c>
      <c r="C6" s="39" t="s">
        <v>165</v>
      </c>
      <c r="D6" s="39"/>
      <c r="E6" s="39"/>
      <c r="F6" s="39"/>
      <c r="G6" s="39"/>
      <c r="H6" s="39" t="s">
        <v>217</v>
      </c>
      <c r="I6" s="39" t="s">
        <v>241</v>
      </c>
      <c r="J6" s="39" t="s">
        <v>209</v>
      </c>
      <c r="K6" s="39"/>
      <c r="L6" s="39"/>
    </row>
    <row r="7" ht="22.9" customHeight="1" spans="1:12">
      <c r="A7" s="34"/>
      <c r="B7" s="34"/>
      <c r="C7" s="34"/>
      <c r="D7" s="40"/>
      <c r="E7" s="40" t="s">
        <v>135</v>
      </c>
      <c r="F7" s="42">
        <f>'1收支总表'!F37</f>
        <v>3685.6891</v>
      </c>
      <c r="G7" s="42">
        <f>'1收支总表'!F6</f>
        <v>3477.6891</v>
      </c>
      <c r="H7" s="42">
        <f>'1收支总表'!F7</f>
        <v>3393.3066</v>
      </c>
      <c r="I7" s="42"/>
      <c r="J7" s="42">
        <f>'1收支总表'!F9</f>
        <v>46.33</v>
      </c>
      <c r="K7" s="42">
        <f>'1收支总表'!F8</f>
        <v>38.0525</v>
      </c>
      <c r="L7" s="42">
        <f>'1收支总表'!F10</f>
        <v>208</v>
      </c>
    </row>
    <row r="8" ht="22.9" customHeight="1" spans="1:12">
      <c r="A8" s="34"/>
      <c r="B8" s="34"/>
      <c r="C8" s="34"/>
      <c r="D8" s="43" t="s">
        <v>153</v>
      </c>
      <c r="E8" s="43" t="s">
        <v>3</v>
      </c>
      <c r="F8" s="42">
        <f>F7</f>
        <v>3685.6891</v>
      </c>
      <c r="G8" s="42">
        <f t="shared" ref="G8:L8" si="0">G7</f>
        <v>3477.6891</v>
      </c>
      <c r="H8" s="42">
        <f t="shared" si="0"/>
        <v>3393.3066</v>
      </c>
      <c r="I8" s="42"/>
      <c r="J8" s="42">
        <f t="shared" si="0"/>
        <v>46.33</v>
      </c>
      <c r="K8" s="42">
        <f t="shared" si="0"/>
        <v>38.0525</v>
      </c>
      <c r="L8" s="42">
        <f t="shared" si="0"/>
        <v>208</v>
      </c>
    </row>
    <row r="9" ht="22.9" customHeight="1" spans="1:12">
      <c r="A9" s="34"/>
      <c r="B9" s="34"/>
      <c r="C9" s="34"/>
      <c r="D9" s="43">
        <f>封面!E4</f>
        <v>405001</v>
      </c>
      <c r="E9" s="43" t="str">
        <f>封面!E5</f>
        <v>益阳市赫山区卫生健康局</v>
      </c>
      <c r="F9" s="42">
        <f>F8</f>
        <v>3685.6891</v>
      </c>
      <c r="G9" s="42">
        <f t="shared" ref="G9:L9" si="1">G8</f>
        <v>3477.6891</v>
      </c>
      <c r="H9" s="42">
        <f t="shared" si="1"/>
        <v>3393.3066</v>
      </c>
      <c r="I9" s="42"/>
      <c r="J9" s="42">
        <f t="shared" si="1"/>
        <v>46.33</v>
      </c>
      <c r="K9" s="42">
        <f t="shared" si="1"/>
        <v>38.0525</v>
      </c>
      <c r="L9" s="42">
        <f t="shared" si="1"/>
        <v>208</v>
      </c>
    </row>
    <row r="10" ht="22.9" customHeight="1" spans="1:12">
      <c r="A10" s="80">
        <v>208</v>
      </c>
      <c r="B10" s="80"/>
      <c r="C10" s="81"/>
      <c r="D10" s="82"/>
      <c r="E10" s="43" t="s">
        <v>242</v>
      </c>
      <c r="F10" s="42">
        <f>F11</f>
        <v>31.0455</v>
      </c>
      <c r="G10" s="42">
        <f>G11</f>
        <v>31.0455</v>
      </c>
      <c r="H10" s="42">
        <f>H11</f>
        <v>31.0455</v>
      </c>
      <c r="I10" s="42"/>
      <c r="J10" s="42"/>
      <c r="K10" s="42"/>
      <c r="L10" s="42"/>
    </row>
    <row r="11" ht="22.9" customHeight="1" spans="1:12">
      <c r="A11" s="80">
        <v>208</v>
      </c>
      <c r="B11" s="80" t="s">
        <v>167</v>
      </c>
      <c r="C11" s="81"/>
      <c r="D11" s="82"/>
      <c r="E11" s="43" t="s">
        <v>243</v>
      </c>
      <c r="F11" s="42">
        <f>F12</f>
        <v>31.0455</v>
      </c>
      <c r="G11" s="42">
        <f>G12</f>
        <v>31.0455</v>
      </c>
      <c r="H11" s="42">
        <f>H12</f>
        <v>31.0455</v>
      </c>
      <c r="I11" s="42"/>
      <c r="J11" s="42"/>
      <c r="K11" s="42"/>
      <c r="L11" s="42"/>
    </row>
    <row r="12" ht="22.9" customHeight="1" spans="1:12">
      <c r="A12" s="80" t="s">
        <v>166</v>
      </c>
      <c r="B12" s="80" t="s">
        <v>167</v>
      </c>
      <c r="C12" s="80" t="s">
        <v>167</v>
      </c>
      <c r="D12" s="83" t="s">
        <v>244</v>
      </c>
      <c r="E12" s="34" t="s">
        <v>169</v>
      </c>
      <c r="F12" s="45">
        <f>G12+L12</f>
        <v>31.0455</v>
      </c>
      <c r="G12" s="45">
        <f>H12+I12+J12</f>
        <v>31.0455</v>
      </c>
      <c r="H12" s="45">
        <f>'4支出分类(政府预算)'!G10</f>
        <v>31.0455</v>
      </c>
      <c r="I12" s="57"/>
      <c r="J12" s="57"/>
      <c r="K12" s="57"/>
      <c r="L12" s="57"/>
    </row>
    <row r="13" ht="22.9" customHeight="1" spans="1:12">
      <c r="A13" s="80">
        <v>210</v>
      </c>
      <c r="B13" s="80"/>
      <c r="C13" s="80"/>
      <c r="D13" s="83"/>
      <c r="E13" s="34" t="s">
        <v>245</v>
      </c>
      <c r="F13" s="45">
        <f>F14+F18+F22+F25+F27</f>
        <v>3608.6826</v>
      </c>
      <c r="G13" s="45">
        <f>G14+G18+G22+G25+G27</f>
        <v>3400.6826</v>
      </c>
      <c r="H13" s="45">
        <f>H14+H18+H22+H25+H27</f>
        <v>3316.3001</v>
      </c>
      <c r="I13" s="57"/>
      <c r="J13" s="57"/>
      <c r="K13" s="57"/>
      <c r="L13" s="57"/>
    </row>
    <row r="14" ht="22.9" customHeight="1" spans="1:12">
      <c r="A14" s="80">
        <v>210</v>
      </c>
      <c r="B14" s="80" t="s">
        <v>171</v>
      </c>
      <c r="C14" s="80"/>
      <c r="D14" s="83"/>
      <c r="E14" s="34" t="s">
        <v>246</v>
      </c>
      <c r="F14" s="45">
        <f>F15</f>
        <v>3421.6826</v>
      </c>
      <c r="G14" s="45">
        <f>G15</f>
        <v>3400.6826</v>
      </c>
      <c r="H14" s="45">
        <f>H15</f>
        <v>3316.3001</v>
      </c>
      <c r="I14" s="57"/>
      <c r="J14" s="57"/>
      <c r="K14" s="57"/>
      <c r="L14" s="57"/>
    </row>
    <row r="15" ht="22.9" customHeight="1" spans="1:12">
      <c r="A15" s="80" t="s">
        <v>170</v>
      </c>
      <c r="B15" s="80" t="s">
        <v>171</v>
      </c>
      <c r="C15" s="80" t="s">
        <v>171</v>
      </c>
      <c r="D15" s="83" t="s">
        <v>247</v>
      </c>
      <c r="E15" s="34" t="s">
        <v>173</v>
      </c>
      <c r="F15" s="45">
        <f>G15+L15</f>
        <v>3421.6826</v>
      </c>
      <c r="G15" s="45">
        <f>G9-G12-G26</f>
        <v>3400.6826</v>
      </c>
      <c r="H15" s="45">
        <f>H9-H12-H26</f>
        <v>3316.3001</v>
      </c>
      <c r="I15" s="57"/>
      <c r="J15" s="57">
        <v>46.33</v>
      </c>
      <c r="K15" s="57">
        <f>K9</f>
        <v>38.0525</v>
      </c>
      <c r="L15" s="57">
        <v>21</v>
      </c>
    </row>
    <row r="16" ht="22.9" customHeight="1" spans="1:12">
      <c r="A16" s="80" t="s">
        <v>170</v>
      </c>
      <c r="B16" s="80" t="s">
        <v>174</v>
      </c>
      <c r="C16" s="80"/>
      <c r="D16" s="83"/>
      <c r="E16" s="34" t="s">
        <v>248</v>
      </c>
      <c r="F16" s="45"/>
      <c r="G16" s="45"/>
      <c r="H16" s="45"/>
      <c r="I16" s="57"/>
      <c r="J16" s="57"/>
      <c r="K16" s="57"/>
      <c r="L16" s="57"/>
    </row>
    <row r="17" ht="22.9" customHeight="1" spans="1:12">
      <c r="A17" s="80" t="s">
        <v>170</v>
      </c>
      <c r="B17" s="80" t="s">
        <v>174</v>
      </c>
      <c r="C17" s="80" t="s">
        <v>175</v>
      </c>
      <c r="D17" s="83" t="s">
        <v>249</v>
      </c>
      <c r="E17" s="34" t="s">
        <v>177</v>
      </c>
      <c r="F17" s="45">
        <f>G17+L17</f>
        <v>0</v>
      </c>
      <c r="G17" s="45"/>
      <c r="H17" s="57"/>
      <c r="I17" s="57"/>
      <c r="J17" s="57"/>
      <c r="K17" s="57"/>
      <c r="L17" s="57"/>
    </row>
    <row r="18" ht="22.9" customHeight="1" spans="1:12">
      <c r="A18" s="80" t="s">
        <v>170</v>
      </c>
      <c r="B18" s="80" t="s">
        <v>178</v>
      </c>
      <c r="C18" s="80"/>
      <c r="D18" s="83"/>
      <c r="E18" s="34" t="s">
        <v>250</v>
      </c>
      <c r="F18" s="45"/>
      <c r="G18" s="45"/>
      <c r="H18" s="57"/>
      <c r="I18" s="57"/>
      <c r="J18" s="57"/>
      <c r="K18" s="57"/>
      <c r="L18" s="57"/>
    </row>
    <row r="19" ht="22.9" customHeight="1" spans="1:12">
      <c r="A19" s="80" t="s">
        <v>170</v>
      </c>
      <c r="B19" s="80" t="s">
        <v>178</v>
      </c>
      <c r="C19" s="80" t="s">
        <v>171</v>
      </c>
      <c r="D19" s="83" t="s">
        <v>251</v>
      </c>
      <c r="E19" s="34" t="s">
        <v>180</v>
      </c>
      <c r="F19" s="45">
        <f>G19+L19</f>
        <v>0</v>
      </c>
      <c r="G19" s="45"/>
      <c r="H19" s="57"/>
      <c r="I19" s="57"/>
      <c r="J19" s="57"/>
      <c r="K19" s="57"/>
      <c r="L19" s="57"/>
    </row>
    <row r="20" ht="22.9" customHeight="1" spans="1:12">
      <c r="A20" s="80" t="s">
        <v>170</v>
      </c>
      <c r="B20" s="80" t="s">
        <v>178</v>
      </c>
      <c r="C20" s="80" t="s">
        <v>174</v>
      </c>
      <c r="D20" s="83" t="s">
        <v>252</v>
      </c>
      <c r="E20" s="34" t="s">
        <v>182</v>
      </c>
      <c r="F20" s="45">
        <f>G20+L20</f>
        <v>0</v>
      </c>
      <c r="G20" s="45"/>
      <c r="H20" s="57"/>
      <c r="I20" s="57"/>
      <c r="J20" s="57"/>
      <c r="K20" s="57"/>
      <c r="L20" s="57"/>
    </row>
    <row r="21" ht="22.9" customHeight="1" spans="1:12">
      <c r="A21" s="80" t="s">
        <v>170</v>
      </c>
      <c r="B21" s="80" t="s">
        <v>178</v>
      </c>
      <c r="C21" s="80" t="s">
        <v>178</v>
      </c>
      <c r="D21" s="83" t="s">
        <v>253</v>
      </c>
      <c r="E21" s="34" t="s">
        <v>184</v>
      </c>
      <c r="F21" s="45">
        <f>G21+L21</f>
        <v>0</v>
      </c>
      <c r="G21" s="45"/>
      <c r="H21" s="57"/>
      <c r="I21" s="57"/>
      <c r="J21" s="57"/>
      <c r="K21" s="57"/>
      <c r="L21" s="57"/>
    </row>
    <row r="22" ht="22.9" customHeight="1" spans="1:12">
      <c r="A22" s="80" t="s">
        <v>170</v>
      </c>
      <c r="B22" s="80" t="s">
        <v>185</v>
      </c>
      <c r="C22" s="80"/>
      <c r="D22" s="83"/>
      <c r="E22" s="34" t="s">
        <v>254</v>
      </c>
      <c r="F22" s="45">
        <f>F23+F24</f>
        <v>185</v>
      </c>
      <c r="G22" s="45"/>
      <c r="H22" s="57"/>
      <c r="I22" s="57"/>
      <c r="J22" s="57"/>
      <c r="K22" s="57"/>
      <c r="L22" s="57">
        <f>L23+L24</f>
        <v>185</v>
      </c>
    </row>
    <row r="23" ht="22.9" customHeight="1" spans="1:12">
      <c r="A23" s="59" t="s">
        <v>170</v>
      </c>
      <c r="B23" s="59" t="s">
        <v>185</v>
      </c>
      <c r="C23" s="59" t="s">
        <v>186</v>
      </c>
      <c r="D23" s="44" t="s">
        <v>255</v>
      </c>
      <c r="E23" s="34" t="s">
        <v>188</v>
      </c>
      <c r="F23" s="45">
        <f>G23+L23</f>
        <v>100</v>
      </c>
      <c r="G23" s="45"/>
      <c r="H23" s="57"/>
      <c r="I23" s="57"/>
      <c r="J23" s="57"/>
      <c r="K23" s="57"/>
      <c r="L23" s="57">
        <v>100</v>
      </c>
    </row>
    <row r="24" ht="22.9" customHeight="1" spans="1:12">
      <c r="A24" s="59" t="s">
        <v>170</v>
      </c>
      <c r="B24" s="59" t="s">
        <v>185</v>
      </c>
      <c r="C24" s="59" t="s">
        <v>189</v>
      </c>
      <c r="D24" s="44" t="s">
        <v>256</v>
      </c>
      <c r="E24" s="34" t="s">
        <v>191</v>
      </c>
      <c r="F24" s="45">
        <f>G24+L24</f>
        <v>85</v>
      </c>
      <c r="G24" s="45"/>
      <c r="H24" s="57"/>
      <c r="I24" s="57"/>
      <c r="J24" s="57"/>
      <c r="K24" s="57"/>
      <c r="L24" s="57">
        <v>85</v>
      </c>
    </row>
    <row r="25" ht="22.9" customHeight="1" spans="1:12">
      <c r="A25" s="59">
        <v>210</v>
      </c>
      <c r="B25" s="59">
        <v>11</v>
      </c>
      <c r="C25" s="59"/>
      <c r="D25" s="84"/>
      <c r="E25" s="34" t="s">
        <v>257</v>
      </c>
      <c r="F25" s="85"/>
      <c r="G25" s="85"/>
      <c r="H25" s="86"/>
      <c r="I25" s="86"/>
      <c r="J25" s="86"/>
      <c r="K25" s="86"/>
      <c r="L25" s="86"/>
    </row>
    <row r="26" ht="22.9" customHeight="1" spans="1:12">
      <c r="A26" s="59" t="s">
        <v>170</v>
      </c>
      <c r="B26" s="59" t="s">
        <v>192</v>
      </c>
      <c r="C26" s="59" t="s">
        <v>171</v>
      </c>
      <c r="D26" s="84" t="s">
        <v>258</v>
      </c>
      <c r="E26" s="87" t="s">
        <v>194</v>
      </c>
      <c r="F26" s="85">
        <f>G26+L26</f>
        <v>45.961</v>
      </c>
      <c r="G26" s="85">
        <f>H26+I26+J26</f>
        <v>45.961</v>
      </c>
      <c r="H26" s="85">
        <f>'4支出分类(政府预算)'!G11</f>
        <v>45.961</v>
      </c>
      <c r="I26" s="86"/>
      <c r="J26" s="86"/>
      <c r="K26" s="86"/>
      <c r="L26" s="86"/>
    </row>
    <row r="27" ht="22.9" customHeight="1" spans="1:12">
      <c r="A27" s="88">
        <v>210</v>
      </c>
      <c r="B27" s="88">
        <v>16</v>
      </c>
      <c r="C27" s="88"/>
      <c r="D27" s="89"/>
      <c r="E27" s="87" t="s">
        <v>259</v>
      </c>
      <c r="F27" s="90">
        <f>F28</f>
        <v>2</v>
      </c>
      <c r="G27" s="90"/>
      <c r="H27" s="90"/>
      <c r="I27" s="95"/>
      <c r="J27" s="95"/>
      <c r="K27" s="95"/>
      <c r="L27" s="95">
        <f>L28</f>
        <v>2</v>
      </c>
    </row>
    <row r="28" ht="21" customHeight="1" spans="1:12">
      <c r="A28" s="91" t="s">
        <v>170</v>
      </c>
      <c r="B28" s="91">
        <v>16</v>
      </c>
      <c r="C28" s="92" t="s">
        <v>171</v>
      </c>
      <c r="D28" s="89">
        <v>405001</v>
      </c>
      <c r="E28" s="93" t="s">
        <v>196</v>
      </c>
      <c r="F28" s="90">
        <v>2</v>
      </c>
      <c r="G28" s="94"/>
      <c r="H28" s="94"/>
      <c r="I28" s="94"/>
      <c r="J28" s="94"/>
      <c r="K28" s="94"/>
      <c r="L28" s="95">
        <v>2</v>
      </c>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2024-10-16T07:21:17Z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167CC5162A8E47CB804745610A5DB90F_13</vt:lpwstr>
  </property>
  <property fmtid="{D5CDD505-2E9C-101B-9397-08002B2CF9AE}" pid="3" name="KSOProductBuildVer">
    <vt:lpwstr>2052-12.1.0.18276</vt:lpwstr>
  </property>
</Properties>
</file>