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21"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<sst xmlns="http://schemas.openxmlformats.org/spreadsheetml/2006/main" count="1341" uniqueCount="563">
  <si>
    <t>2023年部门预算公开表</t>
  </si>
  <si>
    <t>单位编码：</t>
  </si>
  <si>
    <t>单位名称：</t>
  </si>
  <si>
    <t>益阳市赫山区妇幼保健院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</si>
  <si>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</si>
  <si>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</si>
  <si>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</si>
  <si>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</si>
  <si>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</si>
  <si>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</si>
  <si>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</si>
  <si>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</si>
  <si>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</si>
  <si>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</si>
  <si>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</si>
  <si>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</si>
  <si>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</si>
  <si>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</si>
  <si>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</si>
  <si>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</si>
  <si>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</si>
  <si>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</si>
  <si>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</si>
  <si>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</si>
  <si>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</si>
  <si>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</si>
  <si>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</si>
  <si>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</si>
  <si>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</si>
  <si>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</si>
  <si>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</si>
  <si>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</si>
  <si>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</si>
  <si>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</si>
  <si>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</si>
  <si>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</si>
  <si>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</si>
  <si>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</si>
  <si>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</si>
  <si>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</si>
  <si>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</si>
  <si>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</si>
  <si>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</si>
  <si>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</si>
  <si>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</si>
  <si>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</si>
  <si>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</si>
  <si>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</si>
  <si>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</si>
  <si>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</si>
  <si>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</si>
  <si>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</si>
  <si>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</si>
  <si>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</si>
  <si>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</si>
  <si>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</si>
  <si>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</si>
  <si>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</si>
  <si>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</si>
  <si>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</si>
  <si>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</si>
  <si>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</si>
  <si>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</si>
  <si>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</si>
  <si>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</si>
  <si>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</si>
  <si>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</si>
  <si>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</si>
  <si>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</si>
  <si>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</si>
  <si>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</si>
  <si>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</si>
  <si>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</si>
  <si>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</si>
  <si>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</si>
  <si>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</si>
  <si>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</si>
  <si>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</si>
  <si>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</si>
  <si>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</si>
  <si>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</si>
  <si>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</si>
  <si>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</si>
  <si>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</si>
  <si>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</si>
  <si>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</si>
  <si>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</si>
  <si>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</si>
  <si>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</si>
  <si>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</si>
  <si>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</si>
  <si>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</si>
  <si>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</si>
  <si>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</si>
  <si>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</si>
  <si>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</si>
  <si>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</si>
  <si>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</si>
  <si>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</si>
  <si>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</si>
  <si>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</si>
  <si>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</si>
  <si>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</si>
  <si>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</si>
  <si>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</si>
  <si>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</si>
  <si>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</si>
  <si>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</si>
  <si>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</si>
  <si>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</si>
  <si>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</si>
  <si>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</si>
  <si>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</si>
  <si>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</si>
  <si>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</si>
  <si>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</si>
  <si>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</si>
  <si>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</si>
  <si>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</si>
  <si>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</si>
  <si>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</si>
  <si>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</si>
  <si>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</si>
  <si>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</si>
  <si>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</si>
  <si>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</si>
  <si>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</si>
  <si>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</si>
  <si>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</si>
  <si>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</si>
  <si>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</si>
  <si>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</si>
  <si>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</si>
  <si>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</si>
  <si>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</si>
  <si>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</si>
  <si>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</si>
  <si>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</si>
  <si>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</si>
  <si>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</si>
  <si>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</si>
  <si>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</si>
  <si>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</si>
  <si>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</si>
  <si>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</si>
  <si>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</si>
  <si>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</si>
  <si>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</si>
  <si>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</si>
  <si>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</si>
  <si>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</si>
  <si>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</si>
  <si>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</si>
  <si>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</si>
  <si>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</si>
  <si>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</si>
  <si>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</si>
  <si>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</si>
  <si>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</si>
  <si>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</si>
  <si>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</si>
  <si>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</si>
  <si>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</si>
  <si>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</si>
  <si>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</si>
  <si>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</si>
  <si>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</si>
  <si>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</si>
  <si>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</si>
  <si>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</si>
  <si>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</si>
  <si>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</si>
  <si>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</si>
  <si>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</si>
  <si>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</si>
  <si>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</si>
  <si>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</si>
  <si>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</si>
  <si>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</si>
  <si>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</si>
  <si>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</si>
  <si>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</si>
  <si>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</si>
  <si>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</si>
  <si>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</si>
  <si>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</si>
  <si>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</si>
  <si>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</si>
  <si>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</si>
  <si>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</si>
  <si>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</si>
  <si>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</si>
  <si>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</si>
  <si>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</si>
  <si>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</si>
  <si>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</si>
  <si>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</si>
  <si>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</si>
  <si>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</si>
  <si>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</si>
  <si>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</si>
  <si>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</si>
  <si>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</si>
  <si>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</si>
  <si>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</si>
  <si>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</si>
  <si>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</si>
  <si>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</si>
  <si>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</si>
  <si>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</si>
  <si>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</si>
  <si>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</si>
  <si>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</si>
  <si>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</si>
  <si>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</si>
  <si>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</si>
  <si>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</si>
  <si>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</si>
  <si>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</si>
  <si>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</si>
  <si>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</si>
  <si>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</si>
  <si>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</si>
  <si>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</si>
  <si>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</si>
  <si>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</si>
  <si>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</si>
  <si>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</si>
  <si>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</si>
  <si>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</si>
  <si>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</si>
  <si>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</si>
  <si>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</si>
  <si>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</si>
  <si>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</si>
  <si>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</si>
  <si>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</si>
  <si>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</si>
  <si>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</si>
  <si>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</si>
  <si>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</si>
  <si>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</si>
  <si>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</si>
  <si>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</si>
  <si>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</si>
  <si>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</si>
  <si>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</si>
  <si>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</si>
  <si>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</si>
  <si>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</si>
  <si>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</si>
  <si>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</si>
  <si>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</si>
  <si>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</si>
  <si>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</si>
  <si>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</si>
  <si>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</si>
  <si>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</si>
  <si>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</si>
  <si>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</si>
  <si>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</si>
  <si>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</si>
  <si>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</si>
  <si>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</si>
  <si>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</si>
  <si>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</si>
  <si>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</si>
  <si>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</si>
  <si>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</si>
  <si>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</si>
  <si>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</si>
  <si>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</si>
  <si>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</si>
  <si>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</si>
  <si>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</si>
  <si>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</si>
  <si>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</si>
  <si>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</si>
  <si>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</si>
  <si>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</si>
  <si>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</si>
  <si>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</si>
  <si>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</si>
  <si>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</si>
  <si>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</si>
  <si>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</si>
  <si>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</si>
  <si>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</si>
  <si>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</si>
  <si>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</si>
  <si>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</si>
  <si>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</si>
  <si>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</si>
  <si>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</si>
  <si>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</si>
  <si>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</si>
  <si>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</si>
  <si>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</si>
  <si>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</si>
  <si>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</si>
  <si>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</si>
  <si>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</si>
  <si>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</si>
  <si>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</si>
  <si>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</si>
  <si>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</si>
  <si>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</si>
  <si>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</si>
  <si>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</si>
  <si>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</si>
  <si>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</si>
  <si>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</si>
  <si>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</si>
  <si>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</si>
  <si>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</si>
  <si>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</si>
  <si>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</si>
  <si>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</si>
  <si>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</si>
  <si>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</si>
  <si>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</si>
  <si>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</si>
  <si>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</si>
  <si>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</si>
  <si>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</si>
  <si>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</si>
  <si>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</si>
  <si>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</si>
  <si>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</si>
  <si>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</si>
  <si>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</si>
  <si>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</si>
  <si>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</si>
  <si>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</si>
  <si>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</si>
  <si>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</si>
  <si>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</si>
  <si>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</si>
  <si>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</si>
  <si>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</si>
  <si>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</si>
  <si>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</si>
  <si>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</si>
  <si>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</si>
  <si>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</si>
  <si>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</si>
  <si>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</si>
  <si>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</si>
  <si>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</si>
  <si>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</si>
  <si>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</si>
  <si>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</si>
  <si>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</si>
  <si>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</si>
  <si>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</si>
  <si>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</si>
  <si>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</si>
  <si>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</si>
  <si>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</si>
  <si>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</si>
  <si>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</si>
  <si>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</si>
  <si>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</si>
  <si>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</si>
  <si>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</si>
  <si>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</si>
  <si>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</si>
  <si>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</si>
  <si>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</si>
  <si>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</si>
  <si>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</si>
  <si>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</si>
  <si>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</si>
  <si>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</si>
  <si>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</si>
  <si>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</si>
  <si>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</si>
  <si>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</si>
  <si>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</si>
  <si>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</si>
  <si>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</si>
  <si>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</si>
  <si>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</si>
  <si>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</si>
  <si>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</si>
  <si>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</si>
  <si>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</si>
  <si>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</si>
  <si>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</si>
  <si>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</si>
  <si>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</si>
  <si>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</si>
  <si>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</si>
  <si>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</si>
  <si>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</si>
  <si>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</si>
  <si>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</si>
  <si>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</si>
  <si>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</si>
  <si>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</si>
  <si>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</si>
  <si>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</si>
  <si>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</si>
  <si>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</si>
  <si>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</si>
  <si>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</si>
  <si>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</si>
  <si>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</si>
  <si>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</si>
  <si>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</si>
  <si>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</si>
  <si>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</si>
  <si>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</si>
  <si>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</si>
  <si>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</si>
  <si>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</si>
  <si>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</si>
  <si>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</si>
  <si>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</si>
  <si>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</si>
  <si>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</si>
  <si>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妇女病普查</t>
  </si>
  <si>
    <t xml:space="preserve">   降消项目</t>
  </si>
  <si>
    <t xml:space="preserve">   免费婚检</t>
  </si>
  <si>
    <t xml:space="preserve">   免费分娩</t>
  </si>
  <si>
    <t xml:space="preserve">   技术服务站经费</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</si>
  <si>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</si>
  <si>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</si>
  <si>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</si>
  <si>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</si>
  <si>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</si>
  <si>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</si>
  <si>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</si>
  <si>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</si>
  <si>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</si>
  <si>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</si>
  <si>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</si>
  <si>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</si>
  <si>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</si>
  <si>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</si>
  <si>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</si>
  <si>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妇女病普查</t>
  </si>
  <si>
    <t xml:space="preserve">开展妇女病普查普治，保障妇女健康，做到早发现、早诊断、早治疗。
</t>
  </si>
  <si>
    <t>成本指标</t>
  </si>
  <si>
    <t>经济成本指标</t>
  </si>
  <si>
    <t>费用控制在年度预算范围内</t>
  </si>
  <si>
    <t>预算值100%</t>
  </si>
  <si>
    <t>元</t>
  </si>
  <si>
    <t>定量</t>
  </si>
  <si>
    <t>社会成本指标</t>
  </si>
  <si>
    <t>提高适龄妇女的健康知识</t>
  </si>
  <si>
    <t>不断提高</t>
  </si>
  <si>
    <t>生态环境成本指标</t>
  </si>
  <si>
    <t>通过两癌筛查发现适龄妇女的癌前病变</t>
  </si>
  <si>
    <t>逐年提高</t>
  </si>
  <si>
    <t>产出指标</t>
  </si>
  <si>
    <t>数量指标</t>
  </si>
  <si>
    <t>年度完成6023个适龄妇女的两癌筛查</t>
  </si>
  <si>
    <t>年筛查率100%</t>
  </si>
  <si>
    <t>时效指标</t>
  </si>
  <si>
    <t>年度两癌筛查率，阳性案率早诊早治率，资金到位率，</t>
  </si>
  <si>
    <t>2023年任务超额完成，早诊率100%，资金到位率100%，</t>
  </si>
  <si>
    <t>质量指标</t>
  </si>
  <si>
    <t>两癌早诊早治率，阳性个案随访率</t>
  </si>
  <si>
    <t>宫颈癌早诊率90%，乳腺癌早诊率60%，阳性个案随访率95%</t>
  </si>
  <si>
    <t>满意度指标</t>
  </si>
  <si>
    <t>服务对象满意度指标</t>
  </si>
  <si>
    <t>受益群众满意</t>
  </si>
  <si>
    <t xml:space="preserve"> 受益群众满意度100%</t>
  </si>
  <si>
    <t>效益指标</t>
  </si>
  <si>
    <t>经济效益指标</t>
  </si>
  <si>
    <t>降低宫颈癌的发生率</t>
  </si>
  <si>
    <t>宫颈癌、乳腺癌发生率逐年下降</t>
  </si>
  <si>
    <t>社会效益指标</t>
  </si>
  <si>
    <t>开展妇女病普查普治，保障妇女健康，做到早发现、早诊断、早治疗。</t>
  </si>
  <si>
    <t>群众满意度逐年提高</t>
  </si>
  <si>
    <t>生态效益指标</t>
  </si>
  <si>
    <t>处理好医疗垃圾，减少环境污染</t>
  </si>
  <si>
    <t xml:space="preserve">  技术服务站经费</t>
  </si>
  <si>
    <t xml:space="preserve">利用优生健康检查资源，更好的为百姓提供方便、规范、高质量的生殖健康服务。
</t>
  </si>
  <si>
    <t>创建和谐医患关系，服务人民群众</t>
  </si>
  <si>
    <t>降低出生缺陷的发生</t>
  </si>
  <si>
    <t>活产儿出生缺陷率逐年下降</t>
  </si>
  <si>
    <t>完成率100%，资金到位率，及时率</t>
  </si>
  <si>
    <t>2023年当年完成任务数100%。资金到位率100%，及时率100%。</t>
  </si>
  <si>
    <t>孕前优生健康检查</t>
  </si>
  <si>
    <t>目标人群覆盖率100%</t>
  </si>
  <si>
    <t>出生缺陷率，室间质评率</t>
  </si>
  <si>
    <t>出生缺陷率逐年下降，2023年出生缺陷率84.47/万，室间质评质量达标率100%。</t>
  </si>
  <si>
    <t>受益群众满意度</t>
  </si>
  <si>
    <t>受益群众满意度100%</t>
  </si>
  <si>
    <t>通过全员人口系统动态掌握目标人群</t>
  </si>
  <si>
    <t>提高人民群众健康水平</t>
  </si>
  <si>
    <t>任务实施控制在年度预算之内</t>
  </si>
  <si>
    <t>预算等于100%</t>
  </si>
  <si>
    <t xml:space="preserve">  免费分娩</t>
  </si>
  <si>
    <t xml:space="preserve">提高广大人民群众的生育意愿，促进孕产妇住院分娩，保障妇女儿童身体健康和生命安全。
</t>
  </si>
  <si>
    <t>促进孕产妇住院分娩，保障妇女儿童身体健康和生命安全。</t>
  </si>
  <si>
    <t>人民群众获得感成色足。</t>
  </si>
  <si>
    <t>使贫困孕产妇及时住院</t>
  </si>
  <si>
    <t>减少无钱及时住院带来的潜在风险</t>
  </si>
  <si>
    <t>年度完成率，资金到位率，及时率</t>
  </si>
  <si>
    <t>2023年当年完成，资金到位率100%，及时率100%</t>
  </si>
  <si>
    <t>住院分娩率</t>
  </si>
  <si>
    <t>住院分娩率等于100%</t>
  </si>
  <si>
    <t>孕产妇死亡率小于12/10万</t>
  </si>
  <si>
    <t>孕产妇零死亡。</t>
  </si>
  <si>
    <t>通过基本公卫3.0系统动态掌握辖区妇女儿童健康状况</t>
  </si>
  <si>
    <t>保障辖区母婴安全</t>
  </si>
  <si>
    <t>保障了辖区母婴安全。</t>
  </si>
  <si>
    <t xml:space="preserve">  免费婚检</t>
  </si>
  <si>
    <t xml:space="preserve">通过婚前医学检查能够控制许多遗传性疾病, 避免缺陷儿的出生, 提高人口素质。 
</t>
  </si>
  <si>
    <t>有利于优生，控制传染性疾病的传播如乙型肝炎、性传播疾病，能够检查出生殖系统疾病 ,促进婚姻幸福。</t>
  </si>
  <si>
    <t>出生缺陷率逐年下降，2022年出生缺陷率85.5/万，2023年出生缺陷率84.47/万</t>
  </si>
  <si>
    <t>减少因病返贫，因病致贫。</t>
  </si>
  <si>
    <t>年度婚前医学检查率，资金到位率、及时率</t>
  </si>
  <si>
    <t>婚前医学检查率达90%，资金到位率100%、及时率100%</t>
  </si>
  <si>
    <t>2023年按质按量为辖区新婚夫妇进行免费婚前医学检查，室间质评质量达标率100%。出生缺陷率逐年下降</t>
  </si>
  <si>
    <t>个</t>
  </si>
  <si>
    <t>完成5000对新婚夫妇的婚前医学检查。</t>
  </si>
  <si>
    <t>按时完成5000对免费婚检</t>
  </si>
  <si>
    <t>对</t>
  </si>
  <si>
    <t>每对检测费用</t>
  </si>
  <si>
    <t>100元</t>
  </si>
  <si>
    <t>提高人民群众健康水平，母婴核心知识知晓率达80%</t>
  </si>
  <si>
    <t xml:space="preserve">  降消项目</t>
  </si>
  <si>
    <t xml:space="preserve">降低孕产妇死亡率，消除新生儿破伤风。
</t>
  </si>
  <si>
    <t>母亲安全、儿童优先政策，全面贯彻实施、</t>
  </si>
  <si>
    <t>降低孕产妇死亡率，消除新生儿破伤风。</t>
  </si>
  <si>
    <t>孕产妇死亡率降低</t>
  </si>
  <si>
    <t>孕产妇死亡率小于12/10万，消除新生儿破伤风</t>
  </si>
  <si>
    <t>孕产妇死亡控制为零，新生儿破伤风发生率为零。</t>
  </si>
  <si>
    <t>完成时间</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</si>
  <si>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</si>
  <si>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</si>
  <si>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</si>
  <si>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</si>
  <si>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</si>
  <si>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</si>
  <si>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</si>
  <si>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</si>
  <si>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</si>
  <si>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</si>
  <si>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</si>
  <si>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 切实履行公共卫生职责，开展与妇女儿童健康密切相关的基本医疗服务，包括妇女儿童常见疾病诊治、计划生育技术服务、产前筛查、新生儿疾病筛查、助产技术服务、产前诊断、产科并发症处理、新生儿危重症抢救和治疗等。
2. 协助卫生行政部门管理辖区妇幼卫生工作，并为广大妇女儿童提供全生命周期的医疗保健服务；3. 完成各级政府和卫生行政部门下达的指令性任务; 
4. 受卫生行政部门委托对本辖区各级各类医疗保健机构开展的妇幼卫生服务进行检查、考核与评价; 
5. 负责指导和开展本辖区的妇幼保健健康教育与健康促进工作；组织实施本辖区母婴保健技术培训，对基层医疗保健机构开展业务指导，并提供技术支持;
6. 负责本辖区孕产妇死亡、婴儿及5岁以下儿童死亡、出生缺陷监测、妇幼卫生服务及技术管理等信息的收集、统计、分析、质量控制和汇总上报;
7.开展妇女保健服务，包括青春期保健、婚前和孕前保健、孕产期保健、更年期保健、老年期保健。重点加强心理卫生咨询、营养指导、计划生育技术服务、生殖道感染/性传播疾病等妇女常见病防治; 
8. 开展儿童保健服务，包括胎儿期、新生儿期、婴幼儿期、学龄前期及学龄期保健，受卫生行政部门委托对托幼园所卫生保健进行管理和业务指导。重点加强儿童早期综合发展、营养与喂养指导、生长发育监测、心理行为咨询、儿童疾病综合管理等儿童保健服务; 
9. 开展残疾儿童康复训练。 
10.完成上级下达的其他任务。</t>
  </si>
  <si>
    <t xml:space="preserve"> 数量指标</t>
  </si>
  <si>
    <t>辖区孕产妇系统管理率达95.26%、辖区 7 岁以下儿童健康管理率为94。46%、孕产妇免费“艾梅乙”检测率 100%、辖区婚检率95%、目标人群孕前优生健康检查覆盖率 104。15%、辖区产筛率98。26%、新生儿遗传代谢性疾病筛查率 99.34%、新生儿听力筛查率 99.34%</t>
  </si>
  <si>
    <t xml:space="preserve"> 质量指标</t>
  </si>
  <si>
    <t>医院实行全面质量管理</t>
  </si>
  <si>
    <t xml:space="preserve"> 时效指标</t>
  </si>
  <si>
    <t>每月一次质量反馈、医疗技术人员继续教育达标率100%</t>
  </si>
  <si>
    <t>医院实行成本核算，降低运行成本</t>
  </si>
  <si>
    <t>严格按有关规定执行</t>
  </si>
  <si>
    <t xml:space="preserve">效益指标 </t>
  </si>
  <si>
    <t>医院收入和支出的取得按照财务制度的规定确认和核算</t>
  </si>
  <si>
    <t>开源节流</t>
  </si>
  <si>
    <t>提升医疗业务水平和服务能力，打造一所有温度的医院</t>
  </si>
  <si>
    <t>环保达标，有效预防和控制突发公共卫生事件及严重危害人民健康的公共卫生问题</t>
  </si>
  <si>
    <t>节能减排</t>
  </si>
  <si>
    <t xml:space="preserve"> 可持续影响指标</t>
  </si>
  <si>
    <t>科学决策、民主决策、依法决策</t>
  </si>
  <si>
    <t>稳步发展</t>
  </si>
  <si>
    <t>惠及的目标人群满意度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</si>
</sst>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 numFmtId="178" formatCode="#,##0.00_ "/>
  </numFmts>
  <fonts count="41">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12"/>
      <name val="宋体"/>
      <charset val="134"/>
    </font>
    <font>
      <sz val="11"/>
      <color indexed="8"/>
      <name val="宋体"/>
      <charset val="134"/>
      <scheme val="minor"/>
    </font>
    <font>
      <b/>
      <sz val="19"/>
      <name val="SimSun"/>
      <charset val="134"/>
    </font>
    <font>
      <b/>
      <sz val="8"/>
      <name val="SimSun"/>
      <charset val="134"/>
    </font>
    <font>
      <sz val="10"/>
      <name val="SimSun"/>
      <charset val="134"/>
    </font>
    <font>
      <b/>
      <sz val="10"/>
      <name val="SimSun"/>
      <charset val="134"/>
    </font>
    <font>
      <sz val="10"/>
      <name val="宋体"/>
      <charset val="134"/>
    </font>
    <font>
      <sz val="8"/>
      <name val="宋体"/>
      <charset val="134"/>
    </font>
    <font>
      <b/>
      <sz val="17"/>
      <name val="SimSun"/>
      <charset val="134"/>
    </font>
    <font>
      <b/>
      <sz val="7"/>
      <name val="SimSun"/>
      <charset val="134"/>
    </font>
    <font>
      <sz val="7"/>
      <name val="SimSun"/>
      <charset val="134"/>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5" borderId="14" applyNumberFormat="0" applyAlignment="0" applyProtection="0">
      <alignment vertical="center"/>
    </xf>
    <xf numFmtId="0" fontId="31" fillId="6" borderId="15" applyNumberFormat="0" applyAlignment="0" applyProtection="0">
      <alignment vertical="center"/>
    </xf>
    <xf numFmtId="0" fontId="32" fillId="6" borderId="14" applyNumberFormat="0" applyAlignment="0" applyProtection="0">
      <alignment vertical="center"/>
    </xf>
    <xf numFmtId="0" fontId="33" fillId="7"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6" fillId="0" borderId="0">
      <alignment vertical="center"/>
    </xf>
  </cellStyleXfs>
  <cellXfs count="12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9" fontId="3" fillId="0" borderId="1" xfId="0" applyNumberFormat="1" applyFont="1" applyFill="1" applyBorder="1" applyAlignment="1">
      <alignment horizontal="left" vertical="center" wrapText="1"/>
    </xf>
    <xf numFmtId="0" fontId="4" fillId="0" borderId="0" xfId="0" applyFont="1" applyBorder="1" applyAlignment="1">
      <alignment horizontal="righ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Fill="1" applyBorder="1" applyAlignment="1">
      <alignment vertical="center" wrapText="1"/>
    </xf>
    <xf numFmtId="0" fontId="9" fillId="0" borderId="1" xfId="0" applyFont="1" applyFill="1" applyBorder="1" applyAlignment="1">
      <alignment horizontal="left" vertical="center" wrapText="1"/>
    </xf>
    <xf numFmtId="0" fontId="12" fillId="0" borderId="0" xfId="0" applyFont="1" applyFill="1" applyBorder="1" applyAlignment="1">
      <alignment vertical="center" wrapText="1"/>
    </xf>
    <xf numFmtId="31" fontId="9" fillId="0" borderId="1" xfId="0" applyNumberFormat="1" applyFont="1" applyFill="1" applyBorder="1" applyAlignment="1">
      <alignment horizontal="left" vertical="center" wrapText="1"/>
    </xf>
    <xf numFmtId="0" fontId="3"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vertical="center" wrapText="1"/>
    </xf>
    <xf numFmtId="0" fontId="15" fillId="2" borderId="1" xfId="0" applyFont="1" applyFill="1" applyBorder="1" applyAlignment="1">
      <alignment horizontal="lef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4" fontId="14" fillId="0" borderId="1" xfId="0" applyNumberFormat="1" applyFont="1" applyFill="1" applyBorder="1" applyAlignment="1">
      <alignment vertical="center" wrapText="1"/>
    </xf>
    <xf numFmtId="4" fontId="14" fillId="0" borderId="1" xfId="0" applyNumberFormat="1" applyFont="1" applyFill="1" applyBorder="1" applyAlignment="1">
      <alignment vertical="center" wrapText="1"/>
    </xf>
    <xf numFmtId="0" fontId="0" fillId="0" borderId="0" xfId="0" applyFont="1" applyFill="1">
      <alignment vertical="center"/>
    </xf>
    <xf numFmtId="0" fontId="0" fillId="0" borderId="0" xfId="0" applyFont="1" applyFill="1">
      <alignment vertical="center"/>
    </xf>
    <xf numFmtId="0" fontId="14" fillId="0" borderId="1" xfId="0" applyFont="1" applyFill="1" applyBorder="1" applyAlignment="1">
      <alignment horizontal="center" vertical="center" wrapText="1"/>
    </xf>
    <xf numFmtId="0" fontId="15" fillId="0" borderId="1" xfId="0" applyFont="1" applyFill="1" applyBorder="1" applyAlignment="1">
      <alignment vertical="center" wrapText="1"/>
    </xf>
    <xf numFmtId="4" fontId="14" fillId="0" borderId="1" xfId="0" applyNumberFormat="1" applyFont="1" applyFill="1" applyBorder="1" applyAlignment="1">
      <alignment horizontal="right" vertical="center" wrapText="1"/>
    </xf>
    <xf numFmtId="4" fontId="15" fillId="0" borderId="1" xfId="0" applyNumberFormat="1" applyFont="1" applyFill="1" applyBorder="1" applyAlignment="1">
      <alignment horizontal="righ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4" fontId="14" fillId="0" borderId="1" xfId="0" applyNumberFormat="1" applyFont="1" applyFill="1" applyBorder="1" applyAlignment="1">
      <alignment vertical="center" wrapText="1"/>
    </xf>
    <xf numFmtId="4" fontId="15" fillId="0" borderId="1" xfId="0" applyNumberFormat="1" applyFont="1" applyFill="1" applyBorder="1" applyAlignment="1">
      <alignment vertical="center" wrapText="1"/>
    </xf>
    <xf numFmtId="0" fontId="6" fillId="0" borderId="0" xfId="49" applyFont="1">
      <alignment vertical="center"/>
    </xf>
    <xf numFmtId="0" fontId="7" fillId="0" borderId="0" xfId="49" applyFont="1" applyBorder="1" applyAlignment="1">
      <alignment horizontal="center" vertical="center" wrapText="1"/>
    </xf>
    <xf numFmtId="0" fontId="16"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6"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6" fontId="3" fillId="0" borderId="1" xfId="49" applyNumberFormat="1" applyFont="1" applyBorder="1" applyAlignment="1">
      <alignment horizontal="right" vertical="center" wrapText="1"/>
    </xf>
    <xf numFmtId="177" fontId="6" fillId="0" borderId="0" xfId="49" applyNumberFormat="1" applyFont="1">
      <alignment vertical="center"/>
    </xf>
    <xf numFmtId="0" fontId="4" fillId="0" borderId="0" xfId="49" applyFont="1" applyBorder="1" applyAlignment="1">
      <alignment horizontal="right" vertical="center" wrapText="1"/>
    </xf>
    <xf numFmtId="0" fontId="13"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9" xfId="0" applyFont="1" applyFill="1" applyBorder="1" applyAlignment="1">
      <alignment horizontal="left" vertical="center" wrapText="1"/>
    </xf>
    <xf numFmtId="49" fontId="15" fillId="0" borderId="1" xfId="0" applyNumberFormat="1" applyFont="1" applyBorder="1" applyAlignment="1">
      <alignment horizontal="center" vertical="center" wrapText="1"/>
    </xf>
    <xf numFmtId="49" fontId="15" fillId="0" borderId="1" xfId="0" applyNumberFormat="1" applyFont="1" applyBorder="1" applyAlignment="1">
      <alignment vertical="center" wrapText="1"/>
    </xf>
    <xf numFmtId="49" fontId="15" fillId="2" borderId="1" xfId="0" applyNumberFormat="1" applyFont="1" applyFill="1" applyBorder="1" applyAlignment="1">
      <alignment horizontal="center" vertical="center" wrapText="1"/>
    </xf>
    <xf numFmtId="49" fontId="15" fillId="2" borderId="10" xfId="0" applyNumberFormat="1" applyFont="1" applyFill="1" applyBorder="1" applyAlignment="1">
      <alignment horizontal="center" vertical="center" wrapText="1"/>
    </xf>
    <xf numFmtId="0" fontId="15" fillId="2" borderId="10" xfId="0" applyFont="1" applyFill="1" applyBorder="1" applyAlignment="1">
      <alignment horizontal="left" vertical="center" wrapText="1"/>
    </xf>
    <xf numFmtId="0" fontId="15" fillId="0" borderId="10" xfId="0" applyFont="1" applyFill="1" applyBorder="1" applyAlignment="1">
      <alignment vertical="center" wrapText="1"/>
    </xf>
    <xf numFmtId="4" fontId="15" fillId="0" borderId="10" xfId="0" applyNumberFormat="1" applyFont="1" applyFill="1" applyBorder="1" applyAlignment="1">
      <alignment vertical="center" wrapText="1"/>
    </xf>
    <xf numFmtId="0" fontId="0" fillId="0" borderId="6" xfId="0" applyFont="1" applyFill="1" applyBorder="1">
      <alignment vertical="center"/>
    </xf>
    <xf numFmtId="0" fontId="0" fillId="0" borderId="6" xfId="0" applyFont="1" applyBorder="1">
      <alignment vertical="center"/>
    </xf>
    <xf numFmtId="178" fontId="0" fillId="0" borderId="0" xfId="0" applyNumberFormat="1" applyFont="1">
      <alignment vertical="center"/>
    </xf>
    <xf numFmtId="4" fontId="15" fillId="0" borderId="10" xfId="0" applyNumberFormat="1" applyFont="1" applyFill="1" applyBorder="1" applyAlignment="1">
      <alignment horizontal="right" vertical="center" wrapText="1"/>
    </xf>
    <xf numFmtId="0" fontId="17" fillId="0" borderId="0" xfId="0" applyFont="1" applyBorder="1" applyAlignment="1">
      <alignment vertical="center" wrapText="1"/>
    </xf>
    <xf numFmtId="0" fontId="15" fillId="0" borderId="0" xfId="0" applyFont="1" applyBorder="1" applyAlignment="1">
      <alignment vertical="center" wrapText="1"/>
    </xf>
    <xf numFmtId="0" fontId="14" fillId="0" borderId="0" xfId="0" applyFont="1" applyBorder="1" applyAlignment="1">
      <alignment vertical="center" wrapText="1"/>
    </xf>
    <xf numFmtId="4" fontId="1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Fill="1" applyBorder="1" applyAlignment="1">
      <alignment vertical="center" wrapText="1"/>
    </xf>
    <xf numFmtId="0" fontId="17" fillId="0" borderId="1" xfId="0" applyFont="1" applyBorder="1" applyAlignment="1">
      <alignment vertical="center" wrapText="1"/>
    </xf>
    <xf numFmtId="0" fontId="8"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vertical="center" wrapText="1"/>
    </xf>
    <xf numFmtId="4" fontId="17" fillId="0" borderId="1" xfId="0" applyNumberFormat="1" applyFont="1" applyFill="1" applyBorder="1" applyAlignment="1">
      <alignment vertical="center" wrapText="1"/>
    </xf>
    <xf numFmtId="4" fontId="8" fillId="0" borderId="1" xfId="0" applyNumberFormat="1" applyFont="1" applyBorder="1" applyAlignment="1">
      <alignment vertical="center" wrapText="1"/>
    </xf>
    <xf numFmtId="4" fontId="8" fillId="2" borderId="1" xfId="0" applyNumberFormat="1" applyFont="1" applyFill="1" applyBorder="1" applyAlignment="1">
      <alignment vertical="center" wrapText="1"/>
    </xf>
    <xf numFmtId="0" fontId="8" fillId="2" borderId="1" xfId="0" applyFont="1" applyFill="1" applyBorder="1" applyAlignment="1">
      <alignment vertical="center" wrapText="1"/>
    </xf>
    <xf numFmtId="4" fontId="17" fillId="2" borderId="1" xfId="0" applyNumberFormat="1" applyFont="1" applyFill="1" applyBorder="1" applyAlignment="1">
      <alignment vertical="center" wrapText="1"/>
    </xf>
    <xf numFmtId="4" fontId="14"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77" fontId="0" fillId="0" borderId="0" xfId="0" applyNumberFormat="1" applyFont="1">
      <alignment vertical="center"/>
    </xf>
    <xf numFmtId="0" fontId="18" fillId="0" borderId="0" xfId="0" applyFont="1" applyBorder="1" applyAlignment="1">
      <alignment horizontal="center" vertical="center" wrapText="1"/>
    </xf>
    <xf numFmtId="0" fontId="4"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20"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3333333333333" customWidth="1"/>
    <col min="2" max="2" width="3.75" customWidth="1"/>
    <col min="3" max="3" width="4.63333333333333" customWidth="1"/>
    <col min="4" max="4" width="19.25" customWidth="1"/>
    <col min="5" max="11" width="9.75" customWidth="1"/>
  </cols>
  <sheetData>
    <row r="1" ht="73.35" customHeight="1" spans="1:9">
      <c r="A1" s="120" t="s">
        <v>0</v>
      </c>
      <c r="B1" s="120"/>
      <c r="C1" s="120"/>
      <c r="D1" s="120"/>
      <c r="E1" s="120"/>
      <c r="F1" s="120"/>
      <c r="G1" s="120"/>
      <c r="H1" s="120"/>
      <c r="I1" s="120"/>
    </row>
    <row r="2" ht="23.25" customHeight="1" spans="1:9">
      <c r="A2" s="21"/>
      <c r="B2" s="21"/>
      <c r="C2" s="21"/>
      <c r="D2" s="21"/>
      <c r="E2" s="21"/>
      <c r="F2" s="21"/>
      <c r="G2" s="21"/>
      <c r="H2" s="21"/>
      <c r="I2" s="21"/>
    </row>
    <row r="3" ht="21.6" customHeight="1" spans="1:9">
      <c r="A3" s="21"/>
      <c r="B3" s="21"/>
      <c r="C3" s="21"/>
      <c r="D3" s="21"/>
      <c r="E3" s="21"/>
      <c r="F3" s="21"/>
      <c r="G3" s="21"/>
      <c r="H3" s="21"/>
      <c r="I3" s="21"/>
    </row>
    <row r="4" ht="39.6" customHeight="1" spans="1:9">
      <c r="A4" s="121"/>
      <c r="B4" s="122"/>
      <c r="C4" s="3"/>
      <c r="D4" s="121" t="s">
        <v>1</v>
      </c>
      <c r="E4" s="122">
        <v>405004</v>
      </c>
      <c r="F4" s="122"/>
      <c r="G4" s="122"/>
      <c r="H4" s="122"/>
      <c r="I4" s="3"/>
    </row>
    <row r="5" ht="54.4" customHeight="1" spans="1:9">
      <c r="A5" s="121"/>
      <c r="B5" s="122"/>
      <c r="C5" s="3"/>
      <c r="D5" s="121" t="s">
        <v>2</v>
      </c>
      <c r="E5" s="122" t="s">
        <v>3</v>
      </c>
      <c r="F5" s="122"/>
      <c r="G5" s="122"/>
      <c r="H5" s="122"/>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E1"/>
    </sheetView>
  </sheetViews>
  <sheetFormatPr defaultColWidth="9" defaultRowHeight="13.5" outlineLevelCol="4"/>
  <cols>
    <col min="1" max="1" width="14" style="61" customWidth="1"/>
    <col min="2" max="2" width="29.5" style="61" customWidth="1"/>
    <col min="3" max="3" width="9.63333333333333" style="61" customWidth="1"/>
    <col min="4" max="5" width="15.6333333333333" style="61" customWidth="1"/>
    <col min="6" max="16384" width="9" style="61"/>
  </cols>
  <sheetData>
    <row r="1" s="61" customFormat="1" ht="28.7" customHeight="1" spans="1:5">
      <c r="A1" s="76" t="s">
        <v>13</v>
      </c>
      <c r="B1" s="76"/>
      <c r="C1" s="76"/>
      <c r="D1" s="76"/>
      <c r="E1" s="76"/>
    </row>
    <row r="2" s="61" customFormat="1" ht="21.95" customHeight="1" spans="1:5">
      <c r="A2" s="77" t="str">
        <f>"部门"&amp;":"&amp;封面!E4&amp;封面!E5</f>
        <v>部门:405004益阳市赫山区妇幼保健院</v>
      </c>
      <c r="B2" s="77"/>
      <c r="C2" s="77"/>
      <c r="D2" s="64"/>
      <c r="E2" s="78" t="s">
        <v>31</v>
      </c>
    </row>
    <row r="3" s="61" customFormat="1" ht="17.25" customHeight="1" spans="1:5">
      <c r="A3" s="65" t="s">
        <v>157</v>
      </c>
      <c r="B3" s="65" t="s">
        <v>158</v>
      </c>
      <c r="C3" s="65" t="s">
        <v>159</v>
      </c>
      <c r="D3" s="65"/>
      <c r="E3" s="65"/>
    </row>
    <row r="4" s="61" customFormat="1" ht="18.75" customHeight="1" spans="1:5">
      <c r="A4" s="65"/>
      <c r="B4" s="65"/>
      <c r="C4" s="65" t="s">
        <v>135</v>
      </c>
      <c r="D4" s="65" t="s">
        <v>238</v>
      </c>
      <c r="E4" s="65" t="s">
        <v>239</v>
      </c>
    </row>
    <row r="5" s="61" customFormat="1" ht="16.9" customHeight="1" spans="1:5">
      <c r="A5" s="79" t="s">
        <v>259</v>
      </c>
      <c r="B5" s="79" t="s">
        <v>259</v>
      </c>
      <c r="C5" s="79">
        <v>1</v>
      </c>
      <c r="D5" s="79">
        <v>2</v>
      </c>
      <c r="E5" s="79">
        <v>3</v>
      </c>
    </row>
    <row r="6" s="61" customFormat="1" ht="16.9" customHeight="1" spans="1:5">
      <c r="A6" s="67"/>
      <c r="B6" s="67" t="s">
        <v>135</v>
      </c>
      <c r="C6" s="68">
        <f>SUM(C7,C14,C27)</f>
        <v>370.19498</v>
      </c>
      <c r="D6" s="68">
        <f>SUM(D7,D14,D27)</f>
        <v>346.72408</v>
      </c>
      <c r="E6" s="68">
        <f>SUM(E7,E14,E27)</f>
        <v>23.4709</v>
      </c>
    </row>
    <row r="7" s="61" customFormat="1" ht="16.9" customHeight="1" spans="1:5">
      <c r="A7" s="69" t="s">
        <v>260</v>
      </c>
      <c r="B7" s="69" t="s">
        <v>216</v>
      </c>
      <c r="C7" s="68">
        <f>SUM(C8:C13)</f>
        <v>346.72408</v>
      </c>
      <c r="D7" s="68">
        <f>SUM(D8:D13)</f>
        <v>346.72408</v>
      </c>
      <c r="E7" s="68"/>
    </row>
    <row r="8" s="61" customFormat="1" ht="29" customHeight="1" spans="1:5">
      <c r="A8" s="80" t="s">
        <v>261</v>
      </c>
      <c r="B8" s="80" t="s">
        <v>262</v>
      </c>
      <c r="C8" s="73">
        <f t="shared" ref="C8:C13" si="0">D8</f>
        <v>248.6652</v>
      </c>
      <c r="D8" s="72">
        <f>VLOOKUP(封面!$E$5,[1]一般预算拨款!$A$7:$AB$32,3,0)</f>
        <v>248.6652</v>
      </c>
      <c r="E8" s="73"/>
    </row>
    <row r="9" s="61" customFormat="1" ht="16.9" customHeight="1" spans="1:5">
      <c r="A9" s="80" t="s">
        <v>263</v>
      </c>
      <c r="B9" s="80" t="s">
        <v>264</v>
      </c>
      <c r="C9" s="73"/>
      <c r="D9" s="72"/>
      <c r="E9" s="73"/>
    </row>
    <row r="10" s="61" customFormat="1" ht="16.9" customHeight="1" spans="1:5">
      <c r="A10" s="80" t="s">
        <v>265</v>
      </c>
      <c r="B10" s="80" t="s">
        <v>266</v>
      </c>
      <c r="C10" s="73"/>
      <c r="D10" s="72"/>
      <c r="E10" s="73"/>
    </row>
    <row r="11" s="61" customFormat="1" ht="16.9" customHeight="1" spans="1:5">
      <c r="A11" s="80" t="s">
        <v>267</v>
      </c>
      <c r="B11" s="80" t="s">
        <v>268</v>
      </c>
      <c r="C11" s="73">
        <f t="shared" si="0"/>
        <v>41.5211</v>
      </c>
      <c r="D11" s="72">
        <f>VLOOKUP(封面!$E$5,[1]一般预算拨款!$A$7:$AB$32,8,0)</f>
        <v>41.5211</v>
      </c>
      <c r="E11" s="73"/>
    </row>
    <row r="12" s="61" customFormat="1" ht="16.9" customHeight="1" spans="1:5">
      <c r="A12" s="80" t="s">
        <v>269</v>
      </c>
      <c r="B12" s="80" t="s">
        <v>270</v>
      </c>
      <c r="C12" s="73">
        <f t="shared" si="0"/>
        <v>25.38448</v>
      </c>
      <c r="D12" s="72">
        <f>VLOOKUP(封面!$E$5,[1]一般预算拨款!$A$7:$AB$32,7,0)</f>
        <v>25.38448</v>
      </c>
      <c r="E12" s="73"/>
    </row>
    <row r="13" s="61" customFormat="1" ht="16.9" customHeight="1" spans="1:5">
      <c r="A13" s="80" t="s">
        <v>271</v>
      </c>
      <c r="B13" s="80" t="s">
        <v>272</v>
      </c>
      <c r="C13" s="73">
        <f t="shared" si="0"/>
        <v>31.1533</v>
      </c>
      <c r="D13" s="73">
        <f>VLOOKUP(封面!$E$5,[1]一般预算拨款!$A$7:$AB$32,9,0)</f>
        <v>31.1533</v>
      </c>
      <c r="E13" s="73"/>
    </row>
    <row r="14" s="61" customFormat="1" ht="16.9" customHeight="1" spans="1:5">
      <c r="A14" s="69" t="s">
        <v>273</v>
      </c>
      <c r="B14" s="69" t="s">
        <v>240</v>
      </c>
      <c r="C14" s="68">
        <f>SUM(C15:C26)</f>
        <v>23.4709</v>
      </c>
      <c r="D14" s="68"/>
      <c r="E14" s="68">
        <f>SUM(E15:E26)</f>
        <v>23.4709</v>
      </c>
    </row>
    <row r="15" s="61" customFormat="1" ht="16.9" customHeight="1" spans="1:5">
      <c r="A15" s="80" t="s">
        <v>274</v>
      </c>
      <c r="B15" s="80" t="s">
        <v>275</v>
      </c>
      <c r="C15" s="73">
        <f>E15</f>
        <v>1.2</v>
      </c>
      <c r="D15" s="73"/>
      <c r="E15" s="73">
        <f>VLOOKUP(封面!$E$5,[1]一般预算拨款!$A$7:$AB$32,19,0)</f>
        <v>1.2</v>
      </c>
    </row>
    <row r="16" s="61" customFormat="1" ht="16.9" customHeight="1" spans="1:5">
      <c r="A16" s="80" t="s">
        <v>276</v>
      </c>
      <c r="B16" s="80" t="s">
        <v>277</v>
      </c>
      <c r="C16" s="73">
        <f t="shared" ref="C16:C25" si="1">E16</f>
        <v>2</v>
      </c>
      <c r="D16" s="73"/>
      <c r="E16" s="73">
        <f>VLOOKUP(封面!$E$5,[1]一般预算拨款!$A$7:$AB$32,20,0)</f>
        <v>2</v>
      </c>
    </row>
    <row r="17" s="61" customFormat="1" ht="16.9" customHeight="1" spans="1:5">
      <c r="A17" s="80" t="s">
        <v>278</v>
      </c>
      <c r="B17" s="80" t="s">
        <v>279</v>
      </c>
      <c r="C17" s="73">
        <f t="shared" si="1"/>
        <v>2</v>
      </c>
      <c r="D17" s="73"/>
      <c r="E17" s="73">
        <f>VLOOKUP(封面!$E$5,[1]一般预算拨款!$A$7:$AB$32,21,0)</f>
        <v>2</v>
      </c>
    </row>
    <row r="18" s="61" customFormat="1" ht="16.9" customHeight="1" spans="1:5">
      <c r="A18" s="81" t="s">
        <v>280</v>
      </c>
      <c r="B18" s="80" t="s">
        <v>281</v>
      </c>
      <c r="C18" s="73">
        <f t="shared" si="1"/>
        <v>1.75</v>
      </c>
      <c r="D18" s="73"/>
      <c r="E18" s="73">
        <f>VLOOKUP(封面!$E$5,[1]一般预算拨款!$A$7:$AB$32,22,0)</f>
        <v>1.75</v>
      </c>
    </row>
    <row r="19" s="61" customFormat="1" ht="16.9" customHeight="1" spans="1:5">
      <c r="A19" s="81">
        <v>30213</v>
      </c>
      <c r="B19" s="82" t="s">
        <v>282</v>
      </c>
      <c r="C19" s="73">
        <f t="shared" si="1"/>
        <v>2</v>
      </c>
      <c r="D19" s="73"/>
      <c r="E19" s="73">
        <f>VLOOKUP(封面!$E$5,[1]一般预算拨款!$A$7:$AB$32,23,0)</f>
        <v>2</v>
      </c>
    </row>
    <row r="20" s="61" customFormat="1" ht="16.9" customHeight="1" spans="1:5">
      <c r="A20" s="80" t="s">
        <v>283</v>
      </c>
      <c r="B20" s="80" t="s">
        <v>284</v>
      </c>
      <c r="C20" s="73">
        <f t="shared" si="1"/>
        <v>1.2</v>
      </c>
      <c r="D20" s="73"/>
      <c r="E20" s="73">
        <f>VLOOKUP(封面!$E$5,[1]一般预算拨款!$A$7:$AB$32,24,0)</f>
        <v>1.2</v>
      </c>
    </row>
    <row r="21" s="61" customFormat="1" ht="16.9" customHeight="1" spans="1:5">
      <c r="A21" s="80" t="s">
        <v>285</v>
      </c>
      <c r="B21" s="80" t="s">
        <v>286</v>
      </c>
      <c r="C21" s="73"/>
      <c r="D21" s="73"/>
      <c r="E21" s="73"/>
    </row>
    <row r="22" s="61" customFormat="1" ht="16.9" customHeight="1" spans="1:5">
      <c r="A22" s="80">
        <v>30226</v>
      </c>
      <c r="B22" s="80" t="s">
        <v>287</v>
      </c>
      <c r="C22" s="73">
        <f>E22</f>
        <v>1</v>
      </c>
      <c r="D22" s="73"/>
      <c r="E22" s="73">
        <v>1</v>
      </c>
    </row>
    <row r="23" s="61" customFormat="1" ht="16.9" customHeight="1" spans="1:5">
      <c r="A23" s="80" t="s">
        <v>288</v>
      </c>
      <c r="B23" s="80" t="s">
        <v>289</v>
      </c>
      <c r="C23" s="73">
        <f>E23</f>
        <v>5.1888</v>
      </c>
      <c r="D23" s="73"/>
      <c r="E23" s="73">
        <f>VLOOKUP(封面!$E$5,[1]一般预算拨款!$A$7:$AB$32,14,0)</f>
        <v>5.1888</v>
      </c>
    </row>
    <row r="24" s="61" customFormat="1" ht="16.9" customHeight="1" spans="1:5">
      <c r="A24" s="80" t="s">
        <v>290</v>
      </c>
      <c r="B24" s="80" t="s">
        <v>291</v>
      </c>
      <c r="C24" s="73">
        <f>E24</f>
        <v>7.1321</v>
      </c>
      <c r="D24" s="73"/>
      <c r="E24" s="73">
        <f>VLOOKUP(封面!$E$5,[1]一般预算拨款!$A$7:$AB$32,15,0)</f>
        <v>7.1321</v>
      </c>
    </row>
    <row r="25" s="61" customFormat="1" ht="16.9" customHeight="1" spans="1:5">
      <c r="A25" s="80" t="s">
        <v>292</v>
      </c>
      <c r="B25" s="80" t="s">
        <v>293</v>
      </c>
      <c r="C25" s="73"/>
      <c r="D25" s="73"/>
      <c r="E25" s="73"/>
    </row>
    <row r="26" s="61" customFormat="1" ht="16.9" customHeight="1" spans="1:5">
      <c r="A26" s="80" t="s">
        <v>294</v>
      </c>
      <c r="B26" s="80" t="s">
        <v>295</v>
      </c>
      <c r="C26" s="73"/>
      <c r="D26" s="73"/>
      <c r="E26" s="73"/>
    </row>
    <row r="27" s="61" customFormat="1" ht="16.9" customHeight="1" spans="1:5">
      <c r="A27" s="69" t="s">
        <v>296</v>
      </c>
      <c r="B27" s="69" t="s">
        <v>208</v>
      </c>
      <c r="C27" s="68"/>
      <c r="D27" s="68"/>
      <c r="E27" s="68"/>
    </row>
    <row r="28" s="61" customFormat="1" ht="16.9" customHeight="1" spans="1:5">
      <c r="A28" s="80" t="s">
        <v>297</v>
      </c>
      <c r="B28" s="80" t="s">
        <v>298</v>
      </c>
      <c r="C28" s="73"/>
      <c r="D28" s="73"/>
      <c r="E28" s="73"/>
    </row>
    <row r="29" s="61" customFormat="1" ht="16.9" customHeight="1" spans="1:5">
      <c r="A29" s="80" t="s">
        <v>299</v>
      </c>
      <c r="B29" s="80" t="s">
        <v>300</v>
      </c>
      <c r="C29" s="73"/>
      <c r="D29" s="73"/>
      <c r="E29" s="73"/>
    </row>
  </sheetData>
  <mergeCells count="5">
    <mergeCell ref="A1:E1"/>
    <mergeCell ref="A2:C2"/>
    <mergeCell ref="C3:E3"/>
    <mergeCell ref="A3:A4"/>
    <mergeCell ref="B3:B4"/>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I26"/>
  <sheetViews>
    <sheetView workbookViewId="0">
      <selection activeCell="S2" sqref="S$1:S$1048576"/>
    </sheetView>
  </sheetViews>
  <sheetFormatPr defaultColWidth="9" defaultRowHeight="13.5"/>
  <cols>
    <col min="1" max="1" width="13.75" style="61" customWidth="1"/>
    <col min="2" max="2" width="28.875" style="61" customWidth="1"/>
    <col min="3" max="4" width="9.63333333333333" style="61" customWidth="1"/>
    <col min="5" max="5" width="11.75" style="61" customWidth="1"/>
    <col min="6" max="6" width="12.5" style="61" customWidth="1"/>
    <col min="7" max="10" width="9.63333333333333" style="61" hidden="1" customWidth="1"/>
    <col min="11" max="12" width="9.63333333333333" style="61" customWidth="1"/>
    <col min="13" max="13" width="9.63333333333333" style="61" hidden="1" customWidth="1"/>
    <col min="14" max="14" width="9.63333333333333" style="61" customWidth="1"/>
    <col min="15" max="17" width="9.63333333333333" style="61" hidden="1" customWidth="1"/>
    <col min="18" max="18" width="9.63333333333333" style="61" customWidth="1"/>
    <col min="19" max="19" width="9.63333333333333" style="61" hidden="1" customWidth="1"/>
    <col min="20" max="23" width="9.63333333333333" style="61" customWidth="1"/>
    <col min="24" max="25" width="9.63333333333333" style="61" hidden="1" customWidth="1"/>
    <col min="26" max="27" width="9.63333333333333" style="61" customWidth="1"/>
    <col min="28" max="32" width="9.63333333333333" style="61" hidden="1" customWidth="1"/>
    <col min="33" max="33" width="9.63333333333333" style="61" customWidth="1"/>
    <col min="34" max="34" width="9.63333333333333" style="61" hidden="1" customWidth="1"/>
    <col min="35" max="35" width="9.63333333333333" style="61" customWidth="1"/>
    <col min="36" max="36" width="9.63333333333333" style="61" hidden="1" customWidth="1"/>
    <col min="37" max="37" width="9.63333333333333" style="61" customWidth="1"/>
    <col min="38" max="40" width="9.63333333333333" style="61" hidden="1" customWidth="1"/>
    <col min="41" max="41" width="9.63333333333333" style="61" customWidth="1"/>
    <col min="42" max="43" width="9.63333333333333" style="61" hidden="1" customWidth="1"/>
    <col min="44" max="45" width="9.63333333333333" style="61" customWidth="1"/>
    <col min="46" max="48" width="9.63333333333333" style="61" hidden="1" customWidth="1"/>
    <col min="49" max="49" width="9.63333333333333" style="61" customWidth="1"/>
    <col min="50" max="52" width="9.63333333333333" style="61" hidden="1" customWidth="1"/>
    <col min="53" max="60" width="10.25" style="61" hidden="1" customWidth="1"/>
    <col min="61" max="61" width="10.25" style="61" customWidth="1"/>
    <col min="62" max="16384" width="9" style="61"/>
  </cols>
  <sheetData>
    <row r="1" s="61" customFormat="1" ht="55.9" customHeight="1" spans="1:61">
      <c r="A1" s="62" t="s">
        <v>14</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row>
    <row r="2" s="61" customFormat="1" ht="22.7" customHeight="1" spans="1:61">
      <c r="A2" s="63" t="str">
        <f>"部门"&amp;":"&amp;封面!E4&amp;封面!E5</f>
        <v>部门:405004益阳市赫山区妇幼保健院</v>
      </c>
      <c r="D2" s="64"/>
      <c r="E2" s="64"/>
      <c r="F2" s="64"/>
      <c r="G2" s="64"/>
      <c r="H2" s="64"/>
      <c r="I2" s="64"/>
      <c r="J2" s="64"/>
      <c r="K2" s="64"/>
      <c r="L2" s="64"/>
      <c r="M2" s="64"/>
      <c r="Q2" s="64"/>
      <c r="R2" s="64"/>
      <c r="S2" s="64"/>
      <c r="T2" s="64"/>
      <c r="U2" s="64"/>
      <c r="V2" s="64"/>
      <c r="W2" s="64"/>
      <c r="X2" s="64"/>
      <c r="AG2" s="64"/>
      <c r="AH2" s="64"/>
      <c r="AR2" s="64"/>
      <c r="AS2" s="64"/>
      <c r="AT2" s="64"/>
      <c r="AU2" s="64"/>
      <c r="AW2" s="64"/>
      <c r="AX2" s="64"/>
      <c r="AY2" s="64"/>
      <c r="AZ2" s="64"/>
      <c r="BI2" s="75" t="s">
        <v>31</v>
      </c>
    </row>
    <row r="3" s="61" customFormat="1" ht="24.2" customHeight="1" spans="1:61">
      <c r="A3" s="65" t="s">
        <v>157</v>
      </c>
      <c r="B3" s="65" t="s">
        <v>158</v>
      </c>
      <c r="C3" s="65" t="s">
        <v>301</v>
      </c>
      <c r="D3" s="65" t="s">
        <v>302</v>
      </c>
      <c r="E3" s="65"/>
      <c r="F3" s="65"/>
      <c r="G3" s="65"/>
      <c r="H3" s="65"/>
      <c r="I3" s="65"/>
      <c r="J3" s="65"/>
      <c r="K3" s="65"/>
      <c r="L3" s="65"/>
      <c r="M3" s="65"/>
      <c r="N3" s="65"/>
      <c r="O3" s="65"/>
      <c r="P3" s="65"/>
      <c r="Q3" s="65"/>
      <c r="R3" s="65"/>
      <c r="S3" s="65"/>
      <c r="T3" s="65" t="s">
        <v>217</v>
      </c>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t="s">
        <v>303</v>
      </c>
      <c r="AX3" s="65"/>
      <c r="AY3" s="65"/>
      <c r="AZ3" s="65"/>
      <c r="BA3" s="65"/>
      <c r="BB3" s="65"/>
      <c r="BC3" s="65"/>
      <c r="BD3" s="65"/>
      <c r="BE3" s="65"/>
      <c r="BF3" s="65"/>
      <c r="BG3" s="65"/>
      <c r="BH3" s="65"/>
      <c r="BI3" s="65"/>
    </row>
    <row r="4" s="61" customFormat="1" ht="24.2" customHeight="1" spans="1:61">
      <c r="A4" s="65"/>
      <c r="B4" s="65"/>
      <c r="C4" s="65"/>
      <c r="D4" s="65" t="s">
        <v>304</v>
      </c>
      <c r="E4" s="65" t="s">
        <v>305</v>
      </c>
      <c r="F4" s="65"/>
      <c r="G4" s="65"/>
      <c r="H4" s="65"/>
      <c r="I4" s="65"/>
      <c r="J4" s="65"/>
      <c r="K4" s="65" t="s">
        <v>306</v>
      </c>
      <c r="L4" s="65"/>
      <c r="M4" s="65"/>
      <c r="N4" s="65"/>
      <c r="O4" s="65"/>
      <c r="P4" s="65"/>
      <c r="Q4" s="65"/>
      <c r="R4" s="65" t="s">
        <v>307</v>
      </c>
      <c r="S4" s="65" t="s">
        <v>308</v>
      </c>
      <c r="T4" s="65" t="s">
        <v>309</v>
      </c>
      <c r="U4" s="65" t="s">
        <v>310</v>
      </c>
      <c r="V4" s="65"/>
      <c r="W4" s="65"/>
      <c r="X4" s="65"/>
      <c r="Y4" s="65"/>
      <c r="Z4" s="65"/>
      <c r="AA4" s="65"/>
      <c r="AB4" s="65"/>
      <c r="AC4" s="65"/>
      <c r="AD4" s="65"/>
      <c r="AE4" s="65"/>
      <c r="AF4" s="65"/>
      <c r="AG4" s="65"/>
      <c r="AH4" s="65"/>
      <c r="AI4" s="65"/>
      <c r="AJ4" s="65"/>
      <c r="AK4" s="65"/>
      <c r="AL4" s="65"/>
      <c r="AM4" s="65"/>
      <c r="AN4" s="65"/>
      <c r="AO4" s="65"/>
      <c r="AP4" s="65"/>
      <c r="AQ4" s="65"/>
      <c r="AR4" s="65" t="s">
        <v>311</v>
      </c>
      <c r="AS4" s="65" t="s">
        <v>312</v>
      </c>
      <c r="AT4" s="65" t="s">
        <v>313</v>
      </c>
      <c r="AU4" s="65" t="s">
        <v>314</v>
      </c>
      <c r="AV4" s="65" t="s">
        <v>315</v>
      </c>
      <c r="AW4" s="65" t="s">
        <v>316</v>
      </c>
      <c r="AX4" s="65" t="s">
        <v>317</v>
      </c>
      <c r="AY4" s="65" t="s">
        <v>318</v>
      </c>
      <c r="AZ4" s="65" t="s">
        <v>319</v>
      </c>
      <c r="BA4" s="65" t="s">
        <v>320</v>
      </c>
      <c r="BB4" s="65" t="s">
        <v>321</v>
      </c>
      <c r="BC4" s="65" t="s">
        <v>322</v>
      </c>
      <c r="BD4" s="65" t="s">
        <v>323</v>
      </c>
      <c r="BE4" s="65" t="s">
        <v>324</v>
      </c>
      <c r="BF4" s="65" t="s">
        <v>325</v>
      </c>
      <c r="BG4" s="65" t="s">
        <v>326</v>
      </c>
      <c r="BH4" s="65" t="s">
        <v>327</v>
      </c>
      <c r="BI4" s="65" t="s">
        <v>328</v>
      </c>
    </row>
    <row r="5" s="61" customFormat="1" ht="26.45" customHeight="1" spans="1:61">
      <c r="A5" s="65"/>
      <c r="B5" s="65"/>
      <c r="C5" s="65"/>
      <c r="D5" s="65"/>
      <c r="E5" s="65" t="s">
        <v>329</v>
      </c>
      <c r="F5" s="65" t="s">
        <v>330</v>
      </c>
      <c r="G5" s="65" t="s">
        <v>331</v>
      </c>
      <c r="H5" s="65" t="s">
        <v>332</v>
      </c>
      <c r="I5" s="65" t="s">
        <v>333</v>
      </c>
      <c r="J5" s="65" t="s">
        <v>334</v>
      </c>
      <c r="K5" s="65" t="s">
        <v>137</v>
      </c>
      <c r="L5" s="65" t="s">
        <v>335</v>
      </c>
      <c r="M5" s="65" t="s">
        <v>336</v>
      </c>
      <c r="N5" s="65" t="s">
        <v>337</v>
      </c>
      <c r="O5" s="65" t="s">
        <v>338</v>
      </c>
      <c r="P5" s="65" t="s">
        <v>339</v>
      </c>
      <c r="Q5" s="65" t="s">
        <v>340</v>
      </c>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row>
    <row r="6" s="61" customFormat="1" ht="26.45" customHeight="1" spans="1:61">
      <c r="A6" s="65"/>
      <c r="B6" s="65"/>
      <c r="C6" s="65"/>
      <c r="D6" s="65"/>
      <c r="E6" s="65"/>
      <c r="F6" s="65"/>
      <c r="G6" s="65"/>
      <c r="H6" s="65"/>
      <c r="I6" s="65"/>
      <c r="J6" s="65"/>
      <c r="K6" s="65"/>
      <c r="L6" s="65"/>
      <c r="M6" s="65"/>
      <c r="N6" s="65"/>
      <c r="O6" s="65"/>
      <c r="P6" s="65"/>
      <c r="Q6" s="65"/>
      <c r="R6" s="65"/>
      <c r="S6" s="65"/>
      <c r="T6" s="65"/>
      <c r="U6" s="65" t="s">
        <v>137</v>
      </c>
      <c r="V6" s="65" t="s">
        <v>341</v>
      </c>
      <c r="W6" s="65" t="s">
        <v>342</v>
      </c>
      <c r="X6" s="65" t="s">
        <v>343</v>
      </c>
      <c r="Y6" s="65" t="s">
        <v>344</v>
      </c>
      <c r="Z6" s="65" t="s">
        <v>345</v>
      </c>
      <c r="AA6" s="65" t="s">
        <v>346</v>
      </c>
      <c r="AB6" s="65" t="s">
        <v>347</v>
      </c>
      <c r="AC6" s="65" t="s">
        <v>348</v>
      </c>
      <c r="AD6" s="65" t="s">
        <v>349</v>
      </c>
      <c r="AE6" s="65" t="s">
        <v>350</v>
      </c>
      <c r="AF6" s="65" t="s">
        <v>351</v>
      </c>
      <c r="AG6" s="65" t="s">
        <v>352</v>
      </c>
      <c r="AH6" s="65" t="s">
        <v>353</v>
      </c>
      <c r="AI6" s="65" t="s">
        <v>354</v>
      </c>
      <c r="AJ6" s="65" t="s">
        <v>355</v>
      </c>
      <c r="AK6" s="65" t="s">
        <v>356</v>
      </c>
      <c r="AL6" s="65" t="s">
        <v>357</v>
      </c>
      <c r="AM6" s="65" t="s">
        <v>358</v>
      </c>
      <c r="AN6" s="65" t="s">
        <v>359</v>
      </c>
      <c r="AO6" s="65" t="s">
        <v>360</v>
      </c>
      <c r="AP6" s="65" t="s">
        <v>361</v>
      </c>
      <c r="AQ6" s="65" t="s">
        <v>362</v>
      </c>
      <c r="AR6" s="65"/>
      <c r="AS6" s="65"/>
      <c r="AT6" s="65"/>
      <c r="AU6" s="65"/>
      <c r="AV6" s="65"/>
      <c r="AW6" s="65"/>
      <c r="AX6" s="65"/>
      <c r="AY6" s="65"/>
      <c r="AZ6" s="65"/>
      <c r="BA6" s="65"/>
      <c r="BB6" s="65"/>
      <c r="BC6" s="65"/>
      <c r="BD6" s="65"/>
      <c r="BE6" s="65"/>
      <c r="BF6" s="65"/>
      <c r="BG6" s="65"/>
      <c r="BH6" s="65"/>
      <c r="BI6" s="65"/>
    </row>
    <row r="7" s="61" customFormat="1" ht="16.9" customHeight="1" spans="1:61">
      <c r="A7" s="66" t="s">
        <v>259</v>
      </c>
      <c r="B7" s="66" t="s">
        <v>259</v>
      </c>
      <c r="D7" s="66">
        <v>1</v>
      </c>
      <c r="E7" s="66">
        <v>2</v>
      </c>
      <c r="F7" s="66">
        <v>3</v>
      </c>
      <c r="G7" s="66">
        <v>4</v>
      </c>
      <c r="H7" s="66">
        <v>5</v>
      </c>
      <c r="I7" s="66">
        <v>6</v>
      </c>
      <c r="J7" s="66">
        <v>7</v>
      </c>
      <c r="K7" s="66">
        <v>8</v>
      </c>
      <c r="L7" s="66">
        <v>9</v>
      </c>
      <c r="M7" s="66">
        <v>10</v>
      </c>
      <c r="N7" s="66">
        <v>11</v>
      </c>
      <c r="O7" s="66">
        <v>12</v>
      </c>
      <c r="P7" s="66">
        <v>13</v>
      </c>
      <c r="Q7" s="66">
        <v>14</v>
      </c>
      <c r="R7" s="66">
        <v>15</v>
      </c>
      <c r="S7" s="66">
        <v>16</v>
      </c>
      <c r="T7" s="66">
        <v>17</v>
      </c>
      <c r="U7" s="66">
        <v>18</v>
      </c>
      <c r="V7" s="66">
        <v>19</v>
      </c>
      <c r="W7" s="66">
        <v>20</v>
      </c>
      <c r="X7" s="66">
        <v>21</v>
      </c>
      <c r="Y7" s="66">
        <v>22</v>
      </c>
      <c r="Z7" s="66">
        <v>23</v>
      </c>
      <c r="AA7" s="66">
        <v>24</v>
      </c>
      <c r="AB7" s="66">
        <v>25</v>
      </c>
      <c r="AC7" s="66">
        <v>26</v>
      </c>
      <c r="AD7" s="66">
        <v>27</v>
      </c>
      <c r="AE7" s="66">
        <v>28</v>
      </c>
      <c r="AF7" s="66">
        <v>29</v>
      </c>
      <c r="AG7" s="66">
        <v>30</v>
      </c>
      <c r="AH7" s="66">
        <v>31</v>
      </c>
      <c r="AI7" s="66">
        <v>32</v>
      </c>
      <c r="AJ7" s="66">
        <v>33</v>
      </c>
      <c r="AK7" s="66">
        <v>34</v>
      </c>
      <c r="AL7" s="66">
        <v>35</v>
      </c>
      <c r="AM7" s="66">
        <v>36</v>
      </c>
      <c r="AN7" s="66">
        <v>37</v>
      </c>
      <c r="AO7" s="66">
        <v>38</v>
      </c>
      <c r="AP7" s="66">
        <v>39</v>
      </c>
      <c r="AQ7" s="66">
        <v>40</v>
      </c>
      <c r="AR7" s="66">
        <v>41</v>
      </c>
      <c r="AS7" s="66">
        <v>42</v>
      </c>
      <c r="AT7" s="66">
        <v>43</v>
      </c>
      <c r="AU7" s="66">
        <v>44</v>
      </c>
      <c r="AV7" s="66">
        <v>45</v>
      </c>
      <c r="AW7" s="66">
        <v>46</v>
      </c>
      <c r="AX7" s="66">
        <v>47</v>
      </c>
      <c r="AY7" s="66">
        <v>48</v>
      </c>
      <c r="AZ7" s="66">
        <v>49</v>
      </c>
      <c r="BA7" s="66">
        <v>50</v>
      </c>
      <c r="BB7" s="66">
        <v>51</v>
      </c>
      <c r="BC7" s="66">
        <v>52</v>
      </c>
      <c r="BD7" s="66">
        <v>53</v>
      </c>
      <c r="BE7" s="66">
        <v>54</v>
      </c>
      <c r="BF7" s="66">
        <v>55</v>
      </c>
      <c r="BG7" s="66">
        <v>56</v>
      </c>
      <c r="BH7" s="66">
        <v>57</v>
      </c>
      <c r="BI7" s="66">
        <v>58</v>
      </c>
    </row>
    <row r="8" s="61" customFormat="1" ht="16.9" customHeight="1" spans="1:61">
      <c r="A8" s="65" t="s">
        <v>363</v>
      </c>
      <c r="B8" s="67"/>
      <c r="C8" s="68">
        <f t="shared" ref="C8:G8" si="0">SUM(C9,C14)</f>
        <v>370.19498</v>
      </c>
      <c r="D8" s="68">
        <f t="shared" si="0"/>
        <v>346.72408</v>
      </c>
      <c r="E8" s="68">
        <f t="shared" si="0"/>
        <v>248.6652</v>
      </c>
      <c r="F8" s="68">
        <f t="shared" si="0"/>
        <v>248.6652</v>
      </c>
      <c r="G8" s="68"/>
      <c r="H8" s="68"/>
      <c r="I8" s="68"/>
      <c r="J8" s="68"/>
      <c r="K8" s="68">
        <f t="shared" ref="I8:L8" si="1">SUM(K9,K14)</f>
        <v>66.90558</v>
      </c>
      <c r="L8" s="68">
        <f t="shared" si="1"/>
        <v>41.5211</v>
      </c>
      <c r="M8" s="68"/>
      <c r="N8" s="68">
        <f>SUM(N9,N14)</f>
        <v>25.38448</v>
      </c>
      <c r="O8" s="68"/>
      <c r="P8" s="68"/>
      <c r="Q8" s="68"/>
      <c r="R8" s="68">
        <f t="shared" ref="R8:W8" si="2">SUM(R9,R14)</f>
        <v>31.1533</v>
      </c>
      <c r="S8" s="68"/>
      <c r="T8" s="68">
        <f t="shared" si="2"/>
        <v>23.4709</v>
      </c>
      <c r="U8" s="68">
        <f t="shared" si="2"/>
        <v>11.15</v>
      </c>
      <c r="V8" s="68">
        <f t="shared" si="2"/>
        <v>1.2</v>
      </c>
      <c r="W8" s="68">
        <f t="shared" si="2"/>
        <v>2</v>
      </c>
      <c r="X8" s="68"/>
      <c r="Y8" s="68"/>
      <c r="Z8" s="68">
        <f>SUM(Z9,Z14)</f>
        <v>2</v>
      </c>
      <c r="AA8" s="68">
        <f>SUM(AA9,AA14)</f>
        <v>1.75</v>
      </c>
      <c r="AB8" s="68"/>
      <c r="AC8" s="68"/>
      <c r="AD8" s="68"/>
      <c r="AE8" s="68"/>
      <c r="AF8" s="68"/>
      <c r="AG8" s="68">
        <f>SUM(AG9,AG14)</f>
        <v>2</v>
      </c>
      <c r="AH8" s="68"/>
      <c r="AI8" s="68">
        <f>SUM(AI9,AI14)</f>
        <v>1.2</v>
      </c>
      <c r="AJ8" s="68"/>
      <c r="AK8" s="68">
        <f>SUM(AK9,AK14)</f>
        <v>0</v>
      </c>
      <c r="AL8" s="68"/>
      <c r="AM8" s="68"/>
      <c r="AN8" s="68"/>
      <c r="AO8" s="68">
        <v>1</v>
      </c>
      <c r="AP8" s="68"/>
      <c r="AQ8" s="68"/>
      <c r="AR8" s="68">
        <f t="shared" ref="AR8:AU8" si="3">SUM(AR9,AR14)</f>
        <v>5.1888</v>
      </c>
      <c r="AS8" s="68">
        <f t="shared" si="3"/>
        <v>7.1321</v>
      </c>
      <c r="AT8" s="68">
        <f t="shared" si="3"/>
        <v>0</v>
      </c>
      <c r="AU8" s="68">
        <f t="shared" si="3"/>
        <v>0</v>
      </c>
      <c r="AV8" s="68"/>
      <c r="AW8" s="68"/>
      <c r="AX8" s="68">
        <f t="shared" ref="AW8:BA8" si="4">SUM(AX9,AX14)</f>
        <v>0</v>
      </c>
      <c r="AY8" s="68"/>
      <c r="AZ8" s="68"/>
      <c r="BA8" s="68">
        <f t="shared" si="4"/>
        <v>0</v>
      </c>
      <c r="BB8" s="68"/>
      <c r="BC8" s="68"/>
      <c r="BD8" s="68"/>
      <c r="BE8" s="68"/>
      <c r="BF8" s="68"/>
      <c r="BG8" s="68"/>
      <c r="BH8" s="68"/>
      <c r="BI8" s="68"/>
    </row>
    <row r="9" s="61" customFormat="1" ht="16.9" customHeight="1" spans="1:61">
      <c r="A9" s="69" t="s">
        <v>171</v>
      </c>
      <c r="B9" s="69" t="s">
        <v>244</v>
      </c>
      <c r="C9" s="68">
        <f t="shared" ref="C9:G9" si="5">SUM(C10,C12)</f>
        <v>328.67388</v>
      </c>
      <c r="D9" s="68">
        <f t="shared" si="5"/>
        <v>305.20298</v>
      </c>
      <c r="E9" s="68">
        <f t="shared" si="5"/>
        <v>248.6652</v>
      </c>
      <c r="F9" s="68">
        <f t="shared" si="5"/>
        <v>248.6652</v>
      </c>
      <c r="G9" s="68"/>
      <c r="H9" s="68"/>
      <c r="I9" s="68"/>
      <c r="J9" s="68"/>
      <c r="K9" s="68">
        <f>SUM(K10,K12)</f>
        <v>25.38448</v>
      </c>
      <c r="L9" s="68"/>
      <c r="M9" s="68"/>
      <c r="N9" s="68">
        <f>SUM(N10,N12)</f>
        <v>25.38448</v>
      </c>
      <c r="O9" s="68"/>
      <c r="P9" s="68"/>
      <c r="Q9" s="68"/>
      <c r="R9" s="68">
        <f t="shared" ref="R9:W9" si="6">SUM(R10,R12)</f>
        <v>31.1533</v>
      </c>
      <c r="S9" s="68"/>
      <c r="T9" s="68">
        <f t="shared" si="6"/>
        <v>23.4709</v>
      </c>
      <c r="U9" s="68">
        <f t="shared" si="6"/>
        <v>11.15</v>
      </c>
      <c r="V9" s="68">
        <f t="shared" si="6"/>
        <v>1.2</v>
      </c>
      <c r="W9" s="68">
        <f t="shared" si="6"/>
        <v>2</v>
      </c>
      <c r="X9" s="68"/>
      <c r="Y9" s="68"/>
      <c r="Z9" s="68">
        <f>SUM(Z10,Z12)</f>
        <v>2</v>
      </c>
      <c r="AA9" s="68">
        <f>SUM(AA10,AA12)</f>
        <v>1.75</v>
      </c>
      <c r="AB9" s="68"/>
      <c r="AC9" s="68"/>
      <c r="AD9" s="68"/>
      <c r="AE9" s="68"/>
      <c r="AF9" s="68"/>
      <c r="AG9" s="68">
        <f>AG10</f>
        <v>2</v>
      </c>
      <c r="AH9" s="68"/>
      <c r="AI9" s="68">
        <f>SUM(AI10,AI12)</f>
        <v>1.2</v>
      </c>
      <c r="AJ9" s="68"/>
      <c r="AK9" s="68">
        <f>SUM(AK10,AK12)</f>
        <v>0</v>
      </c>
      <c r="AL9" s="68"/>
      <c r="AM9" s="68"/>
      <c r="AN9" s="68"/>
      <c r="AO9" s="68">
        <v>1</v>
      </c>
      <c r="AP9" s="68"/>
      <c r="AQ9" s="68"/>
      <c r="AR9" s="68">
        <f t="shared" ref="AR9:AU9" si="7">SUM(AR10,AR12)</f>
        <v>5.1888</v>
      </c>
      <c r="AS9" s="68">
        <f t="shared" si="7"/>
        <v>7.1321</v>
      </c>
      <c r="AT9" s="68">
        <f t="shared" si="7"/>
        <v>0</v>
      </c>
      <c r="AU9" s="68">
        <f t="shared" si="7"/>
        <v>0</v>
      </c>
      <c r="AV9" s="68"/>
      <c r="AW9" s="68"/>
      <c r="AX9" s="68">
        <f t="shared" ref="AW9:BA9" si="8">SUM(AX10,AX12)</f>
        <v>0</v>
      </c>
      <c r="AY9" s="68"/>
      <c r="AZ9" s="68"/>
      <c r="BA9" s="68">
        <f t="shared" si="8"/>
        <v>0</v>
      </c>
      <c r="BB9" s="68"/>
      <c r="BC9" s="68"/>
      <c r="BD9" s="68"/>
      <c r="BE9" s="68"/>
      <c r="BF9" s="68"/>
      <c r="BG9" s="68"/>
      <c r="BH9" s="68"/>
      <c r="BI9" s="68"/>
    </row>
    <row r="10" s="61" customFormat="1" ht="16.9" customHeight="1" spans="1:61">
      <c r="A10" s="70" t="s">
        <v>364</v>
      </c>
      <c r="B10" s="70" t="s">
        <v>365</v>
      </c>
      <c r="C10" s="68">
        <f t="shared" ref="C10:G10" si="9">C11</f>
        <v>303.2894</v>
      </c>
      <c r="D10" s="68">
        <f t="shared" si="9"/>
        <v>279.8185</v>
      </c>
      <c r="E10" s="68">
        <f t="shared" si="9"/>
        <v>248.6652</v>
      </c>
      <c r="F10" s="68">
        <f t="shared" si="9"/>
        <v>248.6652</v>
      </c>
      <c r="G10" s="68"/>
      <c r="H10" s="68"/>
      <c r="I10" s="68"/>
      <c r="J10" s="68"/>
      <c r="K10" s="68"/>
      <c r="L10" s="68"/>
      <c r="M10" s="68"/>
      <c r="N10" s="68"/>
      <c r="O10" s="68"/>
      <c r="P10" s="68"/>
      <c r="Q10" s="68"/>
      <c r="R10" s="68">
        <f t="shared" ref="R10:W10" si="10">R11</f>
        <v>31.1533</v>
      </c>
      <c r="S10" s="68"/>
      <c r="T10" s="68">
        <f t="shared" si="10"/>
        <v>23.4709</v>
      </c>
      <c r="U10" s="68">
        <f t="shared" si="10"/>
        <v>11.15</v>
      </c>
      <c r="V10" s="68">
        <f t="shared" si="10"/>
        <v>1.2</v>
      </c>
      <c r="W10" s="68">
        <f t="shared" si="10"/>
        <v>2</v>
      </c>
      <c r="X10" s="68"/>
      <c r="Y10" s="68"/>
      <c r="Z10" s="68">
        <f>Z11</f>
        <v>2</v>
      </c>
      <c r="AA10" s="68">
        <f>AA11</f>
        <v>1.75</v>
      </c>
      <c r="AB10" s="68"/>
      <c r="AC10" s="68"/>
      <c r="AD10" s="68"/>
      <c r="AE10" s="68"/>
      <c r="AF10" s="68"/>
      <c r="AG10" s="68">
        <f>AG11</f>
        <v>2</v>
      </c>
      <c r="AH10" s="68"/>
      <c r="AI10" s="68">
        <f>AI11</f>
        <v>1.2</v>
      </c>
      <c r="AJ10" s="68"/>
      <c r="AK10" s="68">
        <f>AK11</f>
        <v>0</v>
      </c>
      <c r="AL10" s="68"/>
      <c r="AM10" s="68"/>
      <c r="AN10" s="68"/>
      <c r="AO10" s="68">
        <v>1</v>
      </c>
      <c r="AP10" s="68"/>
      <c r="AQ10" s="68"/>
      <c r="AR10" s="68">
        <f t="shared" ref="AR10:AU10" si="11">AR11</f>
        <v>5.1888</v>
      </c>
      <c r="AS10" s="68">
        <f t="shared" si="11"/>
        <v>7.1321</v>
      </c>
      <c r="AT10" s="68">
        <f t="shared" si="11"/>
        <v>0</v>
      </c>
      <c r="AU10" s="68">
        <f t="shared" si="11"/>
        <v>0</v>
      </c>
      <c r="AV10" s="68"/>
      <c r="AW10" s="68"/>
      <c r="AX10" s="68">
        <f t="shared" ref="AW10:BA10" si="12">AX11</f>
        <v>0</v>
      </c>
      <c r="AY10" s="68"/>
      <c r="AZ10" s="68"/>
      <c r="BA10" s="68">
        <f t="shared" si="12"/>
        <v>0</v>
      </c>
      <c r="BB10" s="68"/>
      <c r="BC10" s="68"/>
      <c r="BD10" s="68"/>
      <c r="BE10" s="68"/>
      <c r="BF10" s="68"/>
      <c r="BG10" s="68"/>
      <c r="BH10" s="68"/>
      <c r="BI10" s="68"/>
    </row>
    <row r="11" s="61" customFormat="1" ht="16.9" customHeight="1" spans="1:61">
      <c r="A11" s="70" t="s">
        <v>173</v>
      </c>
      <c r="B11" s="70" t="s">
        <v>174</v>
      </c>
      <c r="C11" s="71">
        <f t="shared" ref="C11:C16" si="13">SUM(D11,T11,AW11)</f>
        <v>303.2894</v>
      </c>
      <c r="D11" s="71">
        <f t="shared" ref="D11:D16" si="14">SUM(E11,K11,R11,S11)</f>
        <v>279.8185</v>
      </c>
      <c r="E11" s="71">
        <f>SUM(F11:J11)</f>
        <v>248.6652</v>
      </c>
      <c r="F11" s="72">
        <f>'8一般公共预算基本支出表（纵向）'!D8</f>
        <v>248.6652</v>
      </c>
      <c r="G11" s="71"/>
      <c r="H11" s="71"/>
      <c r="I11" s="71"/>
      <c r="J11" s="71"/>
      <c r="K11" s="71"/>
      <c r="L11" s="71"/>
      <c r="M11" s="71"/>
      <c r="N11" s="71"/>
      <c r="O11" s="71"/>
      <c r="P11" s="71"/>
      <c r="Q11" s="71"/>
      <c r="R11" s="71">
        <f>'8一般公共预算基本支出表（纵向）'!D13</f>
        <v>31.1533</v>
      </c>
      <c r="S11" s="71"/>
      <c r="T11" s="71">
        <f>SUM(U11,AR11:AV11)</f>
        <v>23.4709</v>
      </c>
      <c r="U11" s="71">
        <f>SUM(V11:AQ11)</f>
        <v>11.15</v>
      </c>
      <c r="V11" s="73">
        <f>'8一般公共预算基本支出表（纵向）'!E15</f>
        <v>1.2</v>
      </c>
      <c r="W11" s="71">
        <f>'8一般公共预算基本支出表（纵向）'!C16</f>
        <v>2</v>
      </c>
      <c r="X11" s="71"/>
      <c r="Y11" s="71"/>
      <c r="Z11" s="71">
        <f>'8一般公共预算基本支出表（纵向）'!C17</f>
        <v>2</v>
      </c>
      <c r="AA11" s="71">
        <f>'8一般公共预算基本支出表（纵向）'!C18</f>
        <v>1.75</v>
      </c>
      <c r="AB11" s="71"/>
      <c r="AC11" s="71"/>
      <c r="AD11" s="71"/>
      <c r="AE11" s="71"/>
      <c r="AF11" s="71"/>
      <c r="AG11" s="71">
        <f>'8一般公共预算基本支出表（纵向）'!C19</f>
        <v>2</v>
      </c>
      <c r="AH11" s="71"/>
      <c r="AI11" s="73">
        <f>'8一般公共预算基本支出表（纵向）'!C20</f>
        <v>1.2</v>
      </c>
      <c r="AJ11" s="71"/>
      <c r="AK11" s="73">
        <f>'8一般公共预算基本支出表（纵向）'!C21</f>
        <v>0</v>
      </c>
      <c r="AL11" s="71"/>
      <c r="AM11" s="71"/>
      <c r="AN11" s="71"/>
      <c r="AO11" s="71">
        <v>1</v>
      </c>
      <c r="AP11" s="71"/>
      <c r="AQ11" s="71"/>
      <c r="AR11" s="71">
        <f>'8一般公共预算基本支出表（纵向）'!C23</f>
        <v>5.1888</v>
      </c>
      <c r="AS11" s="71">
        <f>'8一般公共预算基本支出表（纵向）'!C24</f>
        <v>7.1321</v>
      </c>
      <c r="AT11" s="71">
        <f>'8一般公共预算基本支出表（纵向）'!C25</f>
        <v>0</v>
      </c>
      <c r="AU11" s="71">
        <f>'8一般公共预算基本支出表（纵向）'!C26</f>
        <v>0</v>
      </c>
      <c r="AV11" s="71"/>
      <c r="AW11" s="71"/>
      <c r="AX11" s="73"/>
      <c r="AY11" s="71"/>
      <c r="AZ11" s="71"/>
      <c r="BA11" s="73"/>
      <c r="BB11" s="71"/>
      <c r="BC11" s="71"/>
      <c r="BD11" s="71"/>
      <c r="BE11" s="71"/>
      <c r="BF11" s="71"/>
      <c r="BG11" s="71"/>
      <c r="BH11" s="71"/>
      <c r="BI11" s="71"/>
    </row>
    <row r="12" s="61" customFormat="1" ht="16.9" customHeight="1" spans="1:61">
      <c r="A12" s="70" t="s">
        <v>366</v>
      </c>
      <c r="B12" s="70" t="s">
        <v>256</v>
      </c>
      <c r="C12" s="73">
        <f>C13</f>
        <v>25.38448</v>
      </c>
      <c r="D12" s="73">
        <f>D13</f>
        <v>25.38448</v>
      </c>
      <c r="E12" s="73"/>
      <c r="F12" s="73"/>
      <c r="G12" s="73"/>
      <c r="H12" s="73"/>
      <c r="I12" s="73"/>
      <c r="J12" s="73"/>
      <c r="K12" s="73">
        <f>K13</f>
        <v>25.38448</v>
      </c>
      <c r="L12" s="73"/>
      <c r="M12" s="73"/>
      <c r="N12" s="73">
        <f>N13</f>
        <v>25.38448</v>
      </c>
      <c r="O12" s="73"/>
      <c r="P12" s="73">
        <f>P13</f>
        <v>0</v>
      </c>
      <c r="Q12" s="73">
        <f>Q13</f>
        <v>0</v>
      </c>
      <c r="R12" s="73"/>
      <c r="S12" s="73"/>
      <c r="T12" s="73"/>
      <c r="U12" s="73"/>
      <c r="V12" s="73"/>
      <c r="W12" s="73"/>
      <c r="X12" s="73"/>
      <c r="Y12" s="73"/>
      <c r="Z12" s="73"/>
      <c r="AA12" s="73"/>
      <c r="AB12" s="73"/>
      <c r="AC12" s="73"/>
      <c r="AD12" s="73"/>
      <c r="AE12" s="73"/>
      <c r="AF12" s="73"/>
      <c r="AG12" s="73"/>
      <c r="AH12" s="73"/>
      <c r="AI12" s="73"/>
      <c r="AJ12" s="73">
        <f>AJ13</f>
        <v>0</v>
      </c>
      <c r="AK12" s="73"/>
      <c r="AL12" s="73"/>
      <c r="AM12" s="73"/>
      <c r="AN12" s="73"/>
      <c r="AO12" s="73"/>
      <c r="AP12" s="73"/>
      <c r="AQ12" s="73"/>
      <c r="AR12" s="73"/>
      <c r="AS12" s="73"/>
      <c r="AT12" s="73"/>
      <c r="AU12" s="73"/>
      <c r="AV12" s="73"/>
      <c r="AW12" s="73"/>
      <c r="AX12" s="73">
        <f>AX13</f>
        <v>0</v>
      </c>
      <c r="AY12" s="73">
        <f>AY13</f>
        <v>0</v>
      </c>
      <c r="AZ12" s="73">
        <f>AZ13</f>
        <v>0</v>
      </c>
      <c r="BA12" s="73">
        <f>BA13</f>
        <v>0</v>
      </c>
      <c r="BB12" s="73">
        <f>BB13</f>
        <v>0</v>
      </c>
      <c r="BC12" s="73">
        <f>BC13</f>
        <v>0</v>
      </c>
      <c r="BD12" s="73">
        <f>BD13</f>
        <v>0</v>
      </c>
      <c r="BE12" s="73">
        <f>BE13</f>
        <v>0</v>
      </c>
      <c r="BF12" s="73">
        <f>BF13</f>
        <v>0</v>
      </c>
      <c r="BG12" s="73">
        <f>BG13</f>
        <v>0</v>
      </c>
      <c r="BH12" s="73">
        <f>BH13</f>
        <v>0</v>
      </c>
      <c r="BI12" s="73"/>
    </row>
    <row r="13" s="61" customFormat="1" ht="16.9" customHeight="1" spans="1:61">
      <c r="A13" s="70" t="s">
        <v>194</v>
      </c>
      <c r="B13" s="70" t="s">
        <v>195</v>
      </c>
      <c r="C13" s="71">
        <f t="shared" si="13"/>
        <v>25.38448</v>
      </c>
      <c r="D13" s="71">
        <f t="shared" si="14"/>
        <v>25.38448</v>
      </c>
      <c r="E13" s="71"/>
      <c r="F13" s="71"/>
      <c r="G13" s="71"/>
      <c r="H13" s="71"/>
      <c r="I13" s="71"/>
      <c r="J13" s="71"/>
      <c r="K13" s="71">
        <f>SUM(L13:Q13)</f>
        <v>25.38448</v>
      </c>
      <c r="L13" s="71"/>
      <c r="M13" s="71"/>
      <c r="N13" s="72">
        <f>'8一般公共预算基本支出表（纵向）'!D12</f>
        <v>25.38448</v>
      </c>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row>
    <row r="14" s="61" customFormat="1" ht="16.9" customHeight="1" spans="1:61">
      <c r="A14" s="69" t="s">
        <v>167</v>
      </c>
      <c r="B14" s="69" t="s">
        <v>241</v>
      </c>
      <c r="C14" s="68">
        <f>C15</f>
        <v>41.5211</v>
      </c>
      <c r="D14" s="68">
        <f>D15</f>
        <v>41.5211</v>
      </c>
      <c r="E14" s="68"/>
      <c r="F14" s="68"/>
      <c r="G14" s="68"/>
      <c r="H14" s="68"/>
      <c r="I14" s="68"/>
      <c r="J14" s="68"/>
      <c r="K14" s="68">
        <f>K15</f>
        <v>41.5211</v>
      </c>
      <c r="L14" s="68">
        <f>L15</f>
        <v>41.5211</v>
      </c>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row>
    <row r="15" s="61" customFormat="1" ht="16.9" customHeight="1" spans="1:61">
      <c r="A15" s="70" t="s">
        <v>367</v>
      </c>
      <c r="B15" s="70" t="s">
        <v>368</v>
      </c>
      <c r="C15" s="73">
        <f>C16</f>
        <v>41.5211</v>
      </c>
      <c r="D15" s="73">
        <f>D16</f>
        <v>41.5211</v>
      </c>
      <c r="E15" s="73"/>
      <c r="F15" s="73"/>
      <c r="G15" s="73"/>
      <c r="H15" s="73"/>
      <c r="I15" s="73"/>
      <c r="J15" s="73"/>
      <c r="K15" s="73">
        <f>K16</f>
        <v>41.5211</v>
      </c>
      <c r="L15" s="73">
        <f>L16</f>
        <v>41.5211</v>
      </c>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row>
    <row r="16" s="61" customFormat="1" ht="16.9" customHeight="1" spans="1:61">
      <c r="A16" s="70" t="s">
        <v>169</v>
      </c>
      <c r="B16" s="70" t="s">
        <v>170</v>
      </c>
      <c r="C16" s="71">
        <f t="shared" si="13"/>
        <v>41.5211</v>
      </c>
      <c r="D16" s="71">
        <f t="shared" si="14"/>
        <v>41.5211</v>
      </c>
      <c r="E16" s="71"/>
      <c r="F16" s="71"/>
      <c r="G16" s="71"/>
      <c r="H16" s="71"/>
      <c r="I16" s="71"/>
      <c r="J16" s="71"/>
      <c r="K16" s="71">
        <f>SUM(L16:Q16)</f>
        <v>41.5211</v>
      </c>
      <c r="L16" s="72">
        <f>'8一般公共预算基本支出表（纵向）'!D11</f>
        <v>41.5211</v>
      </c>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row>
    <row r="18" spans="5:6">
      <c r="E18" s="74"/>
      <c r="F18" s="74"/>
    </row>
    <row r="19" spans="5:6">
      <c r="E19" s="74"/>
      <c r="F19" s="74"/>
    </row>
    <row r="20" spans="5:6">
      <c r="E20" s="74"/>
      <c r="F20" s="74"/>
    </row>
    <row r="21" spans="5:6">
      <c r="E21" s="74"/>
      <c r="F21" s="74"/>
    </row>
    <row r="22" spans="5:5">
      <c r="E22" s="74"/>
    </row>
    <row r="23" spans="5:5">
      <c r="E23" s="74"/>
    </row>
    <row r="24" spans="5:5">
      <c r="E24" s="74"/>
    </row>
    <row r="25" spans="5:5">
      <c r="E25" s="74"/>
    </row>
    <row r="26" spans="5:5">
      <c r="E26" s="74"/>
    </row>
  </sheetData>
  <mergeCells count="45">
    <mergeCell ref="A1:BI1"/>
    <mergeCell ref="D3:S3"/>
    <mergeCell ref="T3:AV3"/>
    <mergeCell ref="AW3:BI3"/>
    <mergeCell ref="E4:J4"/>
    <mergeCell ref="K4:Q4"/>
    <mergeCell ref="A3:A6"/>
    <mergeCell ref="B3:B6"/>
    <mergeCell ref="C3:C6"/>
    <mergeCell ref="D4:D6"/>
    <mergeCell ref="E5:E6"/>
    <mergeCell ref="F5:F6"/>
    <mergeCell ref="G5:G6"/>
    <mergeCell ref="H5:H6"/>
    <mergeCell ref="I5:I6"/>
    <mergeCell ref="J5:J6"/>
    <mergeCell ref="K5:K6"/>
    <mergeCell ref="L5:L6"/>
    <mergeCell ref="M5:M6"/>
    <mergeCell ref="N5:N6"/>
    <mergeCell ref="O5:O6"/>
    <mergeCell ref="P5:P6"/>
    <mergeCell ref="Q5:Q6"/>
    <mergeCell ref="R4:R6"/>
    <mergeCell ref="S4:S6"/>
    <mergeCell ref="T4:T6"/>
    <mergeCell ref="AR4:AR6"/>
    <mergeCell ref="AS4:AS6"/>
    <mergeCell ref="AT4:AT6"/>
    <mergeCell ref="AU4:AU6"/>
    <mergeCell ref="AV4:AV6"/>
    <mergeCell ref="AW4:AW6"/>
    <mergeCell ref="AX4:AX6"/>
    <mergeCell ref="AY4:AY6"/>
    <mergeCell ref="AZ4:AZ6"/>
    <mergeCell ref="BA4:BA6"/>
    <mergeCell ref="BB4:BB6"/>
    <mergeCell ref="BC4:BC6"/>
    <mergeCell ref="BD4:BD6"/>
    <mergeCell ref="BE4:BE6"/>
    <mergeCell ref="BF4:BF6"/>
    <mergeCell ref="BG4:BG6"/>
    <mergeCell ref="BH4:BH6"/>
    <mergeCell ref="BI4:BI6"/>
    <mergeCell ref="U4:AQ5"/>
  </mergeCells>
  <printOptions horizontalCentered="1"/>
  <pageMargins left="0" right="0" top="1" bottom="1" header="0.5" footer="0.5"/>
  <pageSetup paperSize="9" scale="5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38" zoomScaleNormal="138" topLeftCell="D1" workbookViewId="0">
      <selection activeCell="M1" sqref="M1:N1"/>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4">
      <c r="A1" s="3"/>
      <c r="M1" s="30" t="s">
        <v>369</v>
      </c>
      <c r="N1" s="30"/>
    </row>
    <row r="2" ht="44.85" customHeight="1" spans="1:14">
      <c r="A2" s="31" t="s">
        <v>15</v>
      </c>
      <c r="B2" s="31"/>
      <c r="C2" s="31"/>
      <c r="D2" s="31"/>
      <c r="E2" s="31"/>
      <c r="F2" s="31"/>
      <c r="G2" s="31"/>
      <c r="H2" s="31"/>
      <c r="I2" s="31"/>
      <c r="J2" s="31"/>
      <c r="K2" s="31"/>
      <c r="L2" s="31"/>
      <c r="M2" s="31"/>
      <c r="N2" s="31"/>
    </row>
    <row r="3" ht="22.35" customHeight="1" spans="1:14">
      <c r="A3" s="21" t="str">
        <f>"部门"&amp;":"&amp;封面!E4&amp;封面!E5</f>
        <v>部门:405004益阳市赫山区妇幼保健院</v>
      </c>
      <c r="B3" s="21"/>
      <c r="C3" s="21"/>
      <c r="D3" s="21"/>
      <c r="E3" s="21"/>
      <c r="F3" s="21"/>
      <c r="G3" s="21"/>
      <c r="H3" s="21"/>
      <c r="I3" s="21"/>
      <c r="J3" s="21"/>
      <c r="K3" s="21"/>
      <c r="L3" s="21"/>
      <c r="M3" s="17" t="s">
        <v>31</v>
      </c>
      <c r="N3" s="17"/>
    </row>
    <row r="4" ht="42.2" customHeight="1" spans="1:14">
      <c r="A4" s="22" t="s">
        <v>156</v>
      </c>
      <c r="B4" s="22"/>
      <c r="C4" s="22"/>
      <c r="D4" s="22" t="s">
        <v>197</v>
      </c>
      <c r="E4" s="22" t="s">
        <v>198</v>
      </c>
      <c r="F4" s="22" t="s">
        <v>215</v>
      </c>
      <c r="G4" s="22" t="s">
        <v>200</v>
      </c>
      <c r="H4" s="22"/>
      <c r="I4" s="22"/>
      <c r="J4" s="22"/>
      <c r="K4" s="22"/>
      <c r="L4" s="22" t="s">
        <v>204</v>
      </c>
      <c r="M4" s="22"/>
      <c r="N4" s="22"/>
    </row>
    <row r="5" ht="39.6" customHeight="1" spans="1:14">
      <c r="A5" s="22" t="s">
        <v>164</v>
      </c>
      <c r="B5" s="22" t="s">
        <v>165</v>
      </c>
      <c r="C5" s="22" t="s">
        <v>166</v>
      </c>
      <c r="D5" s="22"/>
      <c r="E5" s="22"/>
      <c r="F5" s="22"/>
      <c r="G5" s="22" t="s">
        <v>135</v>
      </c>
      <c r="H5" s="22" t="s">
        <v>370</v>
      </c>
      <c r="I5" s="22" t="s">
        <v>371</v>
      </c>
      <c r="J5" s="22" t="s">
        <v>307</v>
      </c>
      <c r="K5" s="22" t="s">
        <v>308</v>
      </c>
      <c r="L5" s="22" t="s">
        <v>135</v>
      </c>
      <c r="M5" s="22" t="s">
        <v>216</v>
      </c>
      <c r="N5" s="22" t="s">
        <v>372</v>
      </c>
    </row>
    <row r="6" s="48" customFormat="1" ht="22.9" customHeight="1" spans="1:14">
      <c r="A6" s="53"/>
      <c r="B6" s="53"/>
      <c r="C6" s="53"/>
      <c r="D6" s="53"/>
      <c r="E6" s="53" t="s">
        <v>135</v>
      </c>
      <c r="F6" s="51">
        <f>'1收支总表'!H6</f>
        <v>346.72408</v>
      </c>
      <c r="G6" s="51">
        <f>F6</f>
        <v>346.72408</v>
      </c>
      <c r="H6" s="51">
        <f>H7</f>
        <v>248.6652</v>
      </c>
      <c r="I6" s="51">
        <f>I7</f>
        <v>66.90558</v>
      </c>
      <c r="J6" s="51">
        <f>J8</f>
        <v>31.1533</v>
      </c>
      <c r="K6" s="51"/>
      <c r="L6" s="51"/>
      <c r="M6" s="51"/>
      <c r="N6" s="51"/>
    </row>
    <row r="7" s="48" customFormat="1" ht="22.9" customHeight="1" spans="1:14">
      <c r="A7" s="53"/>
      <c r="B7" s="53"/>
      <c r="C7" s="53"/>
      <c r="D7" s="54" t="s">
        <v>153</v>
      </c>
      <c r="E7" s="54" t="s">
        <v>154</v>
      </c>
      <c r="F7" s="51">
        <f>F6</f>
        <v>346.72408</v>
      </c>
      <c r="G7" s="51">
        <f>G6</f>
        <v>346.72408</v>
      </c>
      <c r="H7" s="51">
        <f>H8</f>
        <v>248.6652</v>
      </c>
      <c r="I7" s="51">
        <f>I8</f>
        <v>66.90558</v>
      </c>
      <c r="J7" s="51">
        <f>J8</f>
        <v>31.1533</v>
      </c>
      <c r="K7" s="51"/>
      <c r="L7" s="51"/>
      <c r="M7" s="51"/>
      <c r="N7" s="51"/>
    </row>
    <row r="8" s="48" customFormat="1" ht="22.9" customHeight="1" spans="1:14">
      <c r="A8" s="53"/>
      <c r="B8" s="53"/>
      <c r="C8" s="53"/>
      <c r="D8" s="54">
        <f>封面!E4</f>
        <v>405004</v>
      </c>
      <c r="E8" s="54" t="str">
        <f>封面!E5</f>
        <v>益阳市赫山区妇幼保健院</v>
      </c>
      <c r="F8" s="51">
        <f>F7</f>
        <v>346.72408</v>
      </c>
      <c r="G8" s="51">
        <f>G7</f>
        <v>346.72408</v>
      </c>
      <c r="H8" s="51">
        <f>H10</f>
        <v>248.6652</v>
      </c>
      <c r="I8" s="51">
        <f>I9+I11</f>
        <v>66.90558</v>
      </c>
      <c r="J8" s="51">
        <f>J10</f>
        <v>31.1533</v>
      </c>
      <c r="K8" s="51"/>
      <c r="L8" s="51"/>
      <c r="M8" s="51"/>
      <c r="N8" s="51"/>
    </row>
    <row r="9" s="48" customFormat="1" ht="22.9" customHeight="1" spans="1:14">
      <c r="A9" s="55" t="s">
        <v>167</v>
      </c>
      <c r="B9" s="55" t="s">
        <v>168</v>
      </c>
      <c r="C9" s="55" t="s">
        <v>168</v>
      </c>
      <c r="D9" s="56" t="s">
        <v>224</v>
      </c>
      <c r="E9" s="50" t="s">
        <v>170</v>
      </c>
      <c r="F9" s="60">
        <f>G9</f>
        <v>41.5211</v>
      </c>
      <c r="G9" s="60">
        <f>H9+I9+J9+K9</f>
        <v>41.5211</v>
      </c>
      <c r="H9" s="52"/>
      <c r="I9" s="52">
        <f>VLOOKUP(封面!$E$5,[1]一般预算拨款!$A$7:$I$32,8,0)</f>
        <v>41.5211</v>
      </c>
      <c r="J9" s="52"/>
      <c r="K9" s="52"/>
      <c r="L9" s="60"/>
      <c r="M9" s="52"/>
      <c r="N9" s="52"/>
    </row>
    <row r="10" s="48" customFormat="1" ht="22.9" customHeight="1" spans="1:14">
      <c r="A10" s="55" t="s">
        <v>171</v>
      </c>
      <c r="B10" s="55" t="s">
        <v>172</v>
      </c>
      <c r="C10" s="55" t="s">
        <v>172</v>
      </c>
      <c r="D10" s="56" t="s">
        <v>224</v>
      </c>
      <c r="E10" s="50" t="s">
        <v>174</v>
      </c>
      <c r="F10" s="60">
        <f t="shared" ref="F10:F11" si="0">G10</f>
        <v>279.8185</v>
      </c>
      <c r="G10" s="60">
        <f t="shared" ref="G10:G11" si="1">H10+I10+J10+K10</f>
        <v>279.8185</v>
      </c>
      <c r="H10" s="52">
        <f>VLOOKUP(封面!$E$5,[1]一般预算拨款!$A$7:$I$32,3,0)+VLOOKUP(封面!$E$5,[1]一般预算拨款!$A$7:$I$32,4,0)+VLOOKUP(封面!$E$5,[1]一般预算拨款!$A$7:$I$32,5,0)+VLOOKUP(封面!$E$5,[1]一般预算拨款!$A$7:$I$32,6,0)</f>
        <v>248.6652</v>
      </c>
      <c r="I10" s="52"/>
      <c r="J10" s="52">
        <f>VLOOKUP(封面!$E$5,[1]一般预算拨款!$A$7:$I$32,9,0)</f>
        <v>31.1533</v>
      </c>
      <c r="K10" s="52"/>
      <c r="L10" s="60"/>
      <c r="M10" s="52"/>
      <c r="N10" s="52"/>
    </row>
    <row r="11" s="48" customFormat="1" ht="22.9" customHeight="1" spans="1:14">
      <c r="A11" s="55" t="s">
        <v>171</v>
      </c>
      <c r="B11" s="55" t="s">
        <v>193</v>
      </c>
      <c r="C11" s="55" t="s">
        <v>172</v>
      </c>
      <c r="D11" s="56" t="s">
        <v>224</v>
      </c>
      <c r="E11" s="50" t="s">
        <v>195</v>
      </c>
      <c r="F11" s="60">
        <f t="shared" si="0"/>
        <v>25.38448</v>
      </c>
      <c r="G11" s="60">
        <f t="shared" si="1"/>
        <v>25.38448</v>
      </c>
      <c r="H11" s="52"/>
      <c r="I11" s="52">
        <f>VLOOKUP(封面!$E$5,[1]一般预算拨款!$A$7:$I$32,7,0)</f>
        <v>25.38448</v>
      </c>
      <c r="J11" s="52"/>
      <c r="K11" s="52"/>
      <c r="L11" s="60"/>
      <c r="M11" s="52"/>
      <c r="N11" s="5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zoomScale="138" zoomScaleNormal="138" topLeftCell="F1" workbookViewId="0">
      <selection activeCell="A3" sqref="A3:T3"/>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7" width="11.8583333333333" customWidth="1"/>
    <col min="8" max="8" width="10.5916666666667" customWidth="1"/>
    <col min="9" max="22" width="7.75" customWidth="1"/>
    <col min="23" max="24" width="9.75" customWidth="1"/>
  </cols>
  <sheetData>
    <row r="1" ht="16.35" customHeight="1" spans="1:22">
      <c r="A1" s="3"/>
      <c r="U1" s="30" t="s">
        <v>373</v>
      </c>
      <c r="V1" s="30"/>
    </row>
    <row r="2" ht="50.1" customHeight="1" spans="1:22">
      <c r="A2" s="20" t="s">
        <v>16</v>
      </c>
      <c r="B2" s="20"/>
      <c r="C2" s="20"/>
      <c r="D2" s="20"/>
      <c r="E2" s="20"/>
      <c r="F2" s="20"/>
      <c r="G2" s="20"/>
      <c r="H2" s="20"/>
      <c r="I2" s="20"/>
      <c r="J2" s="20"/>
      <c r="K2" s="20"/>
      <c r="L2" s="20"/>
      <c r="M2" s="20"/>
      <c r="N2" s="20"/>
      <c r="O2" s="20"/>
      <c r="P2" s="20"/>
      <c r="Q2" s="20"/>
      <c r="R2" s="20"/>
      <c r="S2" s="20"/>
      <c r="T2" s="20"/>
      <c r="U2" s="20"/>
      <c r="V2" s="20"/>
    </row>
    <row r="3" ht="24.2" customHeight="1" spans="1:22">
      <c r="A3" s="21" t="str">
        <f>"部门"&amp;":"&amp;封面!E4&amp;封面!E5</f>
        <v>部门:405004益阳市赫山区妇幼保健院</v>
      </c>
      <c r="B3" s="21"/>
      <c r="C3" s="21"/>
      <c r="D3" s="21"/>
      <c r="E3" s="21"/>
      <c r="F3" s="21"/>
      <c r="G3" s="21"/>
      <c r="H3" s="21"/>
      <c r="I3" s="21"/>
      <c r="J3" s="21"/>
      <c r="K3" s="21"/>
      <c r="L3" s="21"/>
      <c r="M3" s="21"/>
      <c r="N3" s="21"/>
      <c r="O3" s="21"/>
      <c r="P3" s="21"/>
      <c r="Q3" s="21"/>
      <c r="R3" s="21"/>
      <c r="S3" s="21"/>
      <c r="T3" s="21"/>
      <c r="U3" s="17" t="s">
        <v>31</v>
      </c>
      <c r="V3" s="17"/>
    </row>
    <row r="4" ht="26.65" customHeight="1" spans="1:22">
      <c r="A4" s="22" t="s">
        <v>156</v>
      </c>
      <c r="B4" s="22"/>
      <c r="C4" s="22"/>
      <c r="D4" s="22" t="s">
        <v>197</v>
      </c>
      <c r="E4" s="22" t="s">
        <v>198</v>
      </c>
      <c r="F4" s="22" t="s">
        <v>215</v>
      </c>
      <c r="G4" s="22" t="s">
        <v>374</v>
      </c>
      <c r="H4" s="22"/>
      <c r="I4" s="22"/>
      <c r="J4" s="22"/>
      <c r="K4" s="22"/>
      <c r="L4" s="22" t="s">
        <v>375</v>
      </c>
      <c r="M4" s="22"/>
      <c r="N4" s="22"/>
      <c r="O4" s="22"/>
      <c r="P4" s="22"/>
      <c r="Q4" s="22"/>
      <c r="R4" s="22" t="s">
        <v>307</v>
      </c>
      <c r="S4" s="22" t="s">
        <v>376</v>
      </c>
      <c r="T4" s="22"/>
      <c r="U4" s="22"/>
      <c r="V4" s="22"/>
    </row>
    <row r="5" ht="56.1" customHeight="1" spans="1:22">
      <c r="A5" s="22" t="s">
        <v>164</v>
      </c>
      <c r="B5" s="22" t="s">
        <v>165</v>
      </c>
      <c r="C5" s="22" t="s">
        <v>166</v>
      </c>
      <c r="D5" s="22"/>
      <c r="E5" s="22"/>
      <c r="F5" s="22"/>
      <c r="G5" s="22" t="s">
        <v>135</v>
      </c>
      <c r="H5" s="22" t="s">
        <v>330</v>
      </c>
      <c r="I5" s="22" t="s">
        <v>331</v>
      </c>
      <c r="J5" s="22" t="s">
        <v>333</v>
      </c>
      <c r="K5" s="22" t="s">
        <v>334</v>
      </c>
      <c r="L5" s="22" t="s">
        <v>135</v>
      </c>
      <c r="M5" s="22" t="s">
        <v>335</v>
      </c>
      <c r="N5" s="22" t="s">
        <v>336</v>
      </c>
      <c r="O5" s="22" t="s">
        <v>337</v>
      </c>
      <c r="P5" s="22" t="s">
        <v>338</v>
      </c>
      <c r="Q5" s="22" t="s">
        <v>340</v>
      </c>
      <c r="R5" s="22"/>
      <c r="S5" s="22" t="s">
        <v>135</v>
      </c>
      <c r="T5" s="22" t="s">
        <v>332</v>
      </c>
      <c r="U5" s="22" t="s">
        <v>339</v>
      </c>
      <c r="V5" s="22" t="s">
        <v>308</v>
      </c>
    </row>
    <row r="6" s="48" customFormat="1" ht="22.9" customHeight="1" spans="1:22">
      <c r="A6" s="53"/>
      <c r="B6" s="53"/>
      <c r="C6" s="53"/>
      <c r="D6" s="53"/>
      <c r="E6" s="53" t="s">
        <v>135</v>
      </c>
      <c r="F6" s="59">
        <f>'1收支总表'!F7</f>
        <v>346.72408</v>
      </c>
      <c r="G6" s="59">
        <f>G7</f>
        <v>248.6652</v>
      </c>
      <c r="H6" s="59">
        <f t="shared" ref="H6:J7" si="0">H7</f>
        <v>248.6652</v>
      </c>
      <c r="I6" s="59">
        <f t="shared" si="0"/>
        <v>0</v>
      </c>
      <c r="J6" s="59">
        <f t="shared" si="0"/>
        <v>0</v>
      </c>
      <c r="K6" s="59"/>
      <c r="L6" s="59">
        <f>M6+O6</f>
        <v>66.90558</v>
      </c>
      <c r="M6" s="59">
        <f>M7</f>
        <v>41.5211</v>
      </c>
      <c r="N6" s="59"/>
      <c r="O6" s="59">
        <f>O7</f>
        <v>25.38448</v>
      </c>
      <c r="P6" s="59"/>
      <c r="Q6" s="59"/>
      <c r="R6" s="59">
        <f>R7</f>
        <v>31.1533</v>
      </c>
      <c r="S6" s="59"/>
      <c r="T6" s="59"/>
      <c r="U6" s="59"/>
      <c r="V6" s="59"/>
    </row>
    <row r="7" s="48" customFormat="1" ht="22.9" customHeight="1" spans="1:22">
      <c r="A7" s="53"/>
      <c r="B7" s="53"/>
      <c r="C7" s="53"/>
      <c r="D7" s="54" t="s">
        <v>153</v>
      </c>
      <c r="E7" s="54" t="s">
        <v>154</v>
      </c>
      <c r="F7" s="59">
        <f>F6</f>
        <v>346.72408</v>
      </c>
      <c r="G7" s="59">
        <f>G8</f>
        <v>248.6652</v>
      </c>
      <c r="H7" s="59">
        <f t="shared" si="0"/>
        <v>248.6652</v>
      </c>
      <c r="I7" s="59">
        <f t="shared" si="0"/>
        <v>0</v>
      </c>
      <c r="J7" s="59">
        <f t="shared" si="0"/>
        <v>0</v>
      </c>
      <c r="K7" s="59"/>
      <c r="L7" s="59">
        <f t="shared" ref="L7:L11" si="1">M7+O7</f>
        <v>66.90558</v>
      </c>
      <c r="M7" s="59">
        <f>M8</f>
        <v>41.5211</v>
      </c>
      <c r="N7" s="59"/>
      <c r="O7" s="59">
        <f>O8</f>
        <v>25.38448</v>
      </c>
      <c r="P7" s="59"/>
      <c r="Q7" s="59"/>
      <c r="R7" s="59">
        <f>R8</f>
        <v>31.1533</v>
      </c>
      <c r="S7" s="59"/>
      <c r="T7" s="59"/>
      <c r="U7" s="59"/>
      <c r="V7" s="59"/>
    </row>
    <row r="8" s="48" customFormat="1" ht="22.9" customHeight="1" spans="1:22">
      <c r="A8" s="53"/>
      <c r="B8" s="53"/>
      <c r="C8" s="53"/>
      <c r="D8" s="54">
        <f>封面!E4</f>
        <v>405004</v>
      </c>
      <c r="E8" s="54" t="str">
        <f>封面!E5</f>
        <v>益阳市赫山区妇幼保健院</v>
      </c>
      <c r="F8" s="59">
        <f>F7</f>
        <v>346.72408</v>
      </c>
      <c r="G8" s="59">
        <f>G10</f>
        <v>248.6652</v>
      </c>
      <c r="H8" s="59">
        <f t="shared" ref="H8:J8" si="2">H10</f>
        <v>248.6652</v>
      </c>
      <c r="I8" s="59">
        <f t="shared" si="2"/>
        <v>0</v>
      </c>
      <c r="J8" s="59">
        <f t="shared" si="2"/>
        <v>0</v>
      </c>
      <c r="K8" s="59"/>
      <c r="L8" s="59">
        <f t="shared" si="1"/>
        <v>66.90558</v>
      </c>
      <c r="M8" s="59">
        <f>M9+M10+M11</f>
        <v>41.5211</v>
      </c>
      <c r="N8" s="59"/>
      <c r="O8" s="59">
        <f>O9+O10+O11</f>
        <v>25.38448</v>
      </c>
      <c r="P8" s="59"/>
      <c r="Q8" s="59"/>
      <c r="R8" s="59">
        <f>R9+R10+R11</f>
        <v>31.1533</v>
      </c>
      <c r="S8" s="59"/>
      <c r="T8" s="59"/>
      <c r="U8" s="59"/>
      <c r="V8" s="59"/>
    </row>
    <row r="9" s="48" customFormat="1" ht="22.9" customHeight="1" spans="1:22">
      <c r="A9" s="55" t="s">
        <v>167</v>
      </c>
      <c r="B9" s="55" t="s">
        <v>168</v>
      </c>
      <c r="C9" s="55" t="s">
        <v>168</v>
      </c>
      <c r="D9" s="56">
        <f>D8</f>
        <v>405004</v>
      </c>
      <c r="E9" s="50" t="s">
        <v>170</v>
      </c>
      <c r="F9" s="60">
        <f>G9+L9+R9</f>
        <v>41.5211</v>
      </c>
      <c r="G9" s="52"/>
      <c r="H9" s="52"/>
      <c r="I9" s="52"/>
      <c r="J9" s="52"/>
      <c r="K9" s="52"/>
      <c r="L9" s="59">
        <f t="shared" si="1"/>
        <v>41.5211</v>
      </c>
      <c r="M9" s="52">
        <f>'10工资福利(政府预算)'!I9</f>
        <v>41.5211</v>
      </c>
      <c r="N9" s="52"/>
      <c r="O9" s="52"/>
      <c r="P9" s="52"/>
      <c r="Q9" s="52"/>
      <c r="R9" s="52"/>
      <c r="S9" s="60"/>
      <c r="T9" s="52"/>
      <c r="U9" s="52"/>
      <c r="V9" s="52"/>
    </row>
    <row r="10" s="48" customFormat="1" ht="22.9" customHeight="1" spans="1:22">
      <c r="A10" s="55" t="s">
        <v>171</v>
      </c>
      <c r="B10" s="55" t="s">
        <v>172</v>
      </c>
      <c r="C10" s="55" t="s">
        <v>172</v>
      </c>
      <c r="D10" s="56">
        <f>D9</f>
        <v>405004</v>
      </c>
      <c r="E10" s="50" t="s">
        <v>174</v>
      </c>
      <c r="F10" s="60">
        <f t="shared" ref="F10:F11" si="3">G10+L10+R10</f>
        <v>279.8185</v>
      </c>
      <c r="G10" s="59">
        <f t="shared" ref="G10" si="4">H10+I10+J10+K10</f>
        <v>248.6652</v>
      </c>
      <c r="H10" s="52">
        <f>VLOOKUP(封面!$E$5,[1]一般预算拨款!$A$7:$I$32,3,0)</f>
        <v>248.6652</v>
      </c>
      <c r="I10" s="52">
        <f>VLOOKUP(封面!$E$5,[1]一般预算拨款!$A$7:$I$32,4,0)</f>
        <v>0</v>
      </c>
      <c r="J10" s="52">
        <f>VLOOKUP(封面!$E$5,[1]一般预算拨款!$A$7:$I$32,6,0)+VLOOKUP(封面!$E$5,[1]一般预算拨款!$A$7:$I$32,5,0)</f>
        <v>0</v>
      </c>
      <c r="K10" s="52"/>
      <c r="L10" s="60"/>
      <c r="M10" s="52"/>
      <c r="N10" s="52"/>
      <c r="O10" s="52"/>
      <c r="P10" s="52"/>
      <c r="Q10" s="52"/>
      <c r="R10" s="52">
        <f>'10工资福利(政府预算)'!J10</f>
        <v>31.1533</v>
      </c>
      <c r="S10" s="60"/>
      <c r="T10" s="52"/>
      <c r="U10" s="52"/>
      <c r="V10" s="52"/>
    </row>
    <row r="11" s="48" customFormat="1" ht="22.9" customHeight="1" spans="1:22">
      <c r="A11" s="55" t="s">
        <v>171</v>
      </c>
      <c r="B11" s="55" t="s">
        <v>193</v>
      </c>
      <c r="C11" s="55" t="s">
        <v>172</v>
      </c>
      <c r="D11" s="56">
        <f>D10</f>
        <v>405004</v>
      </c>
      <c r="E11" s="50" t="s">
        <v>195</v>
      </c>
      <c r="F11" s="60">
        <f t="shared" si="3"/>
        <v>25.38448</v>
      </c>
      <c r="G11" s="52"/>
      <c r="H11" s="52"/>
      <c r="I11" s="52"/>
      <c r="J11" s="52"/>
      <c r="K11" s="52"/>
      <c r="L11" s="59">
        <f t="shared" si="1"/>
        <v>25.38448</v>
      </c>
      <c r="M11" s="52"/>
      <c r="N11" s="52"/>
      <c r="O11" s="52">
        <f>'10工资福利(政府预算)'!I11</f>
        <v>25.38448</v>
      </c>
      <c r="P11" s="52"/>
      <c r="Q11" s="52"/>
      <c r="R11" s="52"/>
      <c r="S11" s="60"/>
      <c r="T11" s="52"/>
      <c r="U11" s="52"/>
      <c r="V11" s="5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156" zoomScaleNormal="156" workbookViewId="0">
      <selection activeCell="A6" sqref="$A6:$XFD6"/>
    </sheetView>
  </sheetViews>
  <sheetFormatPr defaultColWidth="10" defaultRowHeight="13.5" outlineLevelRow="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1">
      <c r="A1" s="3"/>
      <c r="K1" s="30" t="s">
        <v>377</v>
      </c>
    </row>
    <row r="2" ht="46.5" customHeight="1" spans="1:11">
      <c r="A2" s="31" t="s">
        <v>17</v>
      </c>
      <c r="B2" s="31"/>
      <c r="C2" s="31"/>
      <c r="D2" s="31"/>
      <c r="E2" s="31"/>
      <c r="F2" s="31"/>
      <c r="G2" s="31"/>
      <c r="H2" s="31"/>
      <c r="I2" s="31"/>
      <c r="J2" s="31"/>
      <c r="K2" s="31"/>
    </row>
    <row r="3" ht="18.2" customHeight="1" spans="1:11">
      <c r="A3" s="21" t="str">
        <f>"部门"&amp;":"&amp;封面!E4&amp;封面!E5</f>
        <v>部门:405004益阳市赫山区妇幼保健院</v>
      </c>
      <c r="B3" s="21"/>
      <c r="C3" s="21"/>
      <c r="D3" s="21"/>
      <c r="E3" s="21"/>
      <c r="F3" s="21"/>
      <c r="G3" s="21"/>
      <c r="H3" s="21"/>
      <c r="I3" s="21"/>
      <c r="J3" s="17" t="s">
        <v>31</v>
      </c>
      <c r="K3" s="17"/>
    </row>
    <row r="4" ht="23.25" customHeight="1" spans="1:11">
      <c r="A4" s="22" t="s">
        <v>156</v>
      </c>
      <c r="B4" s="22"/>
      <c r="C4" s="22"/>
      <c r="D4" s="22" t="s">
        <v>197</v>
      </c>
      <c r="E4" s="22" t="s">
        <v>198</v>
      </c>
      <c r="F4" s="22" t="s">
        <v>301</v>
      </c>
      <c r="G4" s="22" t="s">
        <v>378</v>
      </c>
      <c r="H4" s="22" t="s">
        <v>324</v>
      </c>
      <c r="I4" s="22" t="s">
        <v>326</v>
      </c>
      <c r="J4" s="22" t="s">
        <v>379</v>
      </c>
      <c r="K4" s="22" t="s">
        <v>328</v>
      </c>
    </row>
    <row r="5" ht="23.25" customHeight="1" spans="1:11">
      <c r="A5" s="22" t="s">
        <v>164</v>
      </c>
      <c r="B5" s="22" t="s">
        <v>165</v>
      </c>
      <c r="C5" s="22" t="s">
        <v>166</v>
      </c>
      <c r="D5" s="22"/>
      <c r="E5" s="22"/>
      <c r="F5" s="22"/>
      <c r="G5" s="22"/>
      <c r="H5" s="22"/>
      <c r="I5" s="22"/>
      <c r="J5" s="22"/>
      <c r="K5" s="22"/>
    </row>
    <row r="6" s="48" customFormat="1" ht="22.9" customHeight="1" spans="1:11">
      <c r="A6" s="53"/>
      <c r="B6" s="53"/>
      <c r="C6" s="53"/>
      <c r="D6" s="53"/>
      <c r="E6" s="53" t="s">
        <v>135</v>
      </c>
      <c r="F6" s="59"/>
      <c r="G6" s="59"/>
      <c r="H6" s="59"/>
      <c r="I6" s="59"/>
      <c r="J6" s="59"/>
      <c r="K6" s="5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zoomScale="143" zoomScaleNormal="143" topLeftCell="C1" workbookViewId="0">
      <selection activeCell="C7" sqref="$A7:$XFD9"/>
    </sheetView>
  </sheetViews>
  <sheetFormatPr defaultColWidth="10" defaultRowHeight="13.5" outlineLevelRow="5"/>
  <cols>
    <col min="1" max="1" width="4.75" customWidth="1"/>
    <col min="2" max="2" width="5.38333333333333" customWidth="1"/>
    <col min="3" max="3" width="6" customWidth="1"/>
    <col min="4" max="4" width="9.75" customWidth="1"/>
    <col min="5" max="5" width="20.1333333333333" customWidth="1"/>
    <col min="6" max="17" width="7.75" customWidth="1"/>
    <col min="18" max="18" width="8.5" customWidth="1"/>
    <col min="19" max="20" width="9.75" customWidth="1"/>
  </cols>
  <sheetData>
    <row r="1" ht="16.35" customHeight="1" spans="1:18">
      <c r="A1" s="3"/>
      <c r="Q1" s="30" t="s">
        <v>380</v>
      </c>
      <c r="R1" s="30"/>
    </row>
    <row r="2" ht="40.5" customHeight="1" spans="1:18">
      <c r="A2" s="31" t="s">
        <v>18</v>
      </c>
      <c r="B2" s="31"/>
      <c r="C2" s="31"/>
      <c r="D2" s="31"/>
      <c r="E2" s="31"/>
      <c r="F2" s="31"/>
      <c r="G2" s="31"/>
      <c r="H2" s="31"/>
      <c r="I2" s="31"/>
      <c r="J2" s="31"/>
      <c r="K2" s="31"/>
      <c r="L2" s="31"/>
      <c r="M2" s="31"/>
      <c r="N2" s="31"/>
      <c r="O2" s="31"/>
      <c r="P2" s="31"/>
      <c r="Q2" s="31"/>
      <c r="R2" s="31"/>
    </row>
    <row r="3" ht="24.2" customHeight="1" spans="1:18">
      <c r="A3" s="21" t="str">
        <f>"部门"&amp;":"&amp;封面!E4&amp;封面!E5</f>
        <v>部门:405004益阳市赫山区妇幼保健院</v>
      </c>
      <c r="B3" s="21"/>
      <c r="C3" s="21"/>
      <c r="D3" s="21"/>
      <c r="E3" s="21"/>
      <c r="F3" s="21"/>
      <c r="G3" s="21"/>
      <c r="H3" s="21"/>
      <c r="I3" s="21"/>
      <c r="J3" s="21"/>
      <c r="K3" s="21"/>
      <c r="L3" s="21"/>
      <c r="M3" s="21"/>
      <c r="N3" s="21"/>
      <c r="O3" s="21"/>
      <c r="P3" s="21"/>
      <c r="Q3" s="17" t="s">
        <v>31</v>
      </c>
      <c r="R3" s="17"/>
    </row>
    <row r="4" ht="24.2" customHeight="1" spans="1:18">
      <c r="A4" s="22" t="s">
        <v>156</v>
      </c>
      <c r="B4" s="22"/>
      <c r="C4" s="22"/>
      <c r="D4" s="22" t="s">
        <v>197</v>
      </c>
      <c r="E4" s="22" t="s">
        <v>198</v>
      </c>
      <c r="F4" s="22" t="s">
        <v>301</v>
      </c>
      <c r="G4" s="22" t="s">
        <v>317</v>
      </c>
      <c r="H4" s="22" t="s">
        <v>318</v>
      </c>
      <c r="I4" s="22" t="s">
        <v>319</v>
      </c>
      <c r="J4" s="22" t="s">
        <v>320</v>
      </c>
      <c r="K4" s="22" t="s">
        <v>321</v>
      </c>
      <c r="L4" s="22" t="s">
        <v>322</v>
      </c>
      <c r="M4" s="22" t="s">
        <v>323</v>
      </c>
      <c r="N4" s="22" t="s">
        <v>324</v>
      </c>
      <c r="O4" s="22" t="s">
        <v>325</v>
      </c>
      <c r="P4" s="22" t="s">
        <v>327</v>
      </c>
      <c r="Q4" s="22" t="s">
        <v>326</v>
      </c>
      <c r="R4" s="22" t="s">
        <v>328</v>
      </c>
    </row>
    <row r="5" ht="21.6" customHeight="1" spans="1:18">
      <c r="A5" s="22" t="s">
        <v>164</v>
      </c>
      <c r="B5" s="22" t="s">
        <v>165</v>
      </c>
      <c r="C5" s="22" t="s">
        <v>166</v>
      </c>
      <c r="D5" s="22"/>
      <c r="E5" s="22"/>
      <c r="F5" s="22"/>
      <c r="G5" s="22"/>
      <c r="H5" s="22"/>
      <c r="I5" s="22"/>
      <c r="J5" s="22"/>
      <c r="K5" s="22"/>
      <c r="L5" s="22"/>
      <c r="M5" s="22"/>
      <c r="N5" s="22"/>
      <c r="O5" s="22"/>
      <c r="P5" s="22"/>
      <c r="Q5" s="22"/>
      <c r="R5" s="22"/>
    </row>
    <row r="6" ht="22.9" customHeight="1" spans="1:18">
      <c r="A6" s="32"/>
      <c r="B6" s="32"/>
      <c r="C6" s="32"/>
      <c r="D6" s="32"/>
      <c r="E6" s="32" t="s">
        <v>135</v>
      </c>
      <c r="F6" s="59"/>
      <c r="G6" s="59"/>
      <c r="H6" s="59"/>
      <c r="I6" s="59"/>
      <c r="J6" s="59"/>
      <c r="K6" s="34"/>
      <c r="L6" s="34"/>
      <c r="M6" s="34"/>
      <c r="N6" s="34"/>
      <c r="O6" s="34"/>
      <c r="P6" s="34"/>
      <c r="Q6" s="34"/>
      <c r="R6" s="3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147" zoomScaleNormal="147" topLeftCell="D1" workbookViewId="0">
      <selection activeCell="A6" sqref="$A6:$XFD9"/>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20">
      <c r="A1" s="3"/>
      <c r="S1" s="30" t="s">
        <v>381</v>
      </c>
      <c r="T1" s="30"/>
    </row>
    <row r="2" ht="36.2" customHeight="1" spans="1:20">
      <c r="A2" s="31" t="s">
        <v>19</v>
      </c>
      <c r="B2" s="31"/>
      <c r="C2" s="31"/>
      <c r="D2" s="31"/>
      <c r="E2" s="31"/>
      <c r="F2" s="31"/>
      <c r="G2" s="31"/>
      <c r="H2" s="31"/>
      <c r="I2" s="31"/>
      <c r="J2" s="31"/>
      <c r="K2" s="31"/>
      <c r="L2" s="31"/>
      <c r="M2" s="31"/>
      <c r="N2" s="31"/>
      <c r="O2" s="31"/>
      <c r="P2" s="31"/>
      <c r="Q2" s="31"/>
      <c r="R2" s="31"/>
      <c r="S2" s="31"/>
      <c r="T2" s="31"/>
    </row>
    <row r="3" ht="24.2" customHeight="1" spans="1:20">
      <c r="A3" s="21" t="str">
        <f>"部门"&amp;":"&amp;封面!E4&amp;封面!E5</f>
        <v>部门:405004益阳市赫山区妇幼保健院</v>
      </c>
      <c r="B3" s="21"/>
      <c r="C3" s="21"/>
      <c r="D3" s="21"/>
      <c r="E3" s="21"/>
      <c r="F3" s="21"/>
      <c r="G3" s="21"/>
      <c r="H3" s="21"/>
      <c r="I3" s="21"/>
      <c r="J3" s="21"/>
      <c r="K3" s="21"/>
      <c r="L3" s="21"/>
      <c r="M3" s="21"/>
      <c r="N3" s="21"/>
      <c r="O3" s="21"/>
      <c r="P3" s="21"/>
      <c r="Q3" s="21"/>
      <c r="R3" s="21"/>
      <c r="S3" s="17" t="s">
        <v>31</v>
      </c>
      <c r="T3" s="17"/>
    </row>
    <row r="4" ht="28.5" customHeight="1" spans="1:20">
      <c r="A4" s="22" t="s">
        <v>156</v>
      </c>
      <c r="B4" s="22"/>
      <c r="C4" s="22"/>
      <c r="D4" s="22" t="s">
        <v>197</v>
      </c>
      <c r="E4" s="22" t="s">
        <v>198</v>
      </c>
      <c r="F4" s="22" t="s">
        <v>301</v>
      </c>
      <c r="G4" s="22" t="s">
        <v>201</v>
      </c>
      <c r="H4" s="22"/>
      <c r="I4" s="22"/>
      <c r="J4" s="22"/>
      <c r="K4" s="22"/>
      <c r="L4" s="22"/>
      <c r="M4" s="22"/>
      <c r="N4" s="22"/>
      <c r="O4" s="22"/>
      <c r="P4" s="22"/>
      <c r="Q4" s="22"/>
      <c r="R4" s="22" t="s">
        <v>204</v>
      </c>
      <c r="S4" s="22"/>
      <c r="T4" s="22"/>
    </row>
    <row r="5" ht="36.2" customHeight="1" spans="1:20">
      <c r="A5" s="22" t="s">
        <v>164</v>
      </c>
      <c r="B5" s="22" t="s">
        <v>165</v>
      </c>
      <c r="C5" s="22" t="s">
        <v>166</v>
      </c>
      <c r="D5" s="22"/>
      <c r="E5" s="22"/>
      <c r="F5" s="22"/>
      <c r="G5" s="22" t="s">
        <v>135</v>
      </c>
      <c r="H5" s="22" t="s">
        <v>382</v>
      </c>
      <c r="I5" s="22" t="s">
        <v>354</v>
      </c>
      <c r="J5" s="22" t="s">
        <v>355</v>
      </c>
      <c r="K5" s="22" t="s">
        <v>383</v>
      </c>
      <c r="L5" s="22" t="s">
        <v>361</v>
      </c>
      <c r="M5" s="22" t="s">
        <v>356</v>
      </c>
      <c r="N5" s="22" t="s">
        <v>351</v>
      </c>
      <c r="O5" s="22" t="s">
        <v>313</v>
      </c>
      <c r="P5" s="22" t="s">
        <v>384</v>
      </c>
      <c r="Q5" s="22" t="s">
        <v>385</v>
      </c>
      <c r="R5" s="22" t="s">
        <v>135</v>
      </c>
      <c r="S5" s="22" t="s">
        <v>240</v>
      </c>
      <c r="T5" s="22" t="s">
        <v>372</v>
      </c>
    </row>
    <row r="6" s="48" customFormat="1" ht="22.9" customHeight="1" spans="1:20">
      <c r="A6" s="53"/>
      <c r="B6" s="53"/>
      <c r="C6" s="53"/>
      <c r="D6" s="53"/>
      <c r="E6" s="53" t="s">
        <v>135</v>
      </c>
      <c r="F6" s="51">
        <f>'1收支总表'!F8</f>
        <v>23.4709</v>
      </c>
      <c r="G6" s="51">
        <f>F6</f>
        <v>23.4709</v>
      </c>
      <c r="H6" s="52">
        <f t="shared" ref="H6:I8" si="0">H7</f>
        <v>22.2709</v>
      </c>
      <c r="I6" s="52">
        <f t="shared" si="0"/>
        <v>1.2</v>
      </c>
      <c r="J6" s="51"/>
      <c r="K6" s="51"/>
      <c r="L6" s="51"/>
      <c r="M6" s="52">
        <f>M7</f>
        <v>0</v>
      </c>
      <c r="N6" s="51"/>
      <c r="O6" s="51">
        <f>O7</f>
        <v>0</v>
      </c>
      <c r="P6" s="51"/>
      <c r="Q6" s="51"/>
      <c r="R6" s="51"/>
      <c r="S6" s="51"/>
      <c r="T6" s="51"/>
    </row>
    <row r="7" s="48" customFormat="1" ht="22.9" customHeight="1" spans="1:20">
      <c r="A7" s="53"/>
      <c r="B7" s="53"/>
      <c r="C7" s="53"/>
      <c r="D7" s="54" t="s">
        <v>153</v>
      </c>
      <c r="E7" s="54" t="s">
        <v>154</v>
      </c>
      <c r="F7" s="51">
        <f t="shared" ref="F7:G9" si="1">F6</f>
        <v>23.4709</v>
      </c>
      <c r="G7" s="51">
        <f t="shared" si="1"/>
        <v>23.4709</v>
      </c>
      <c r="H7" s="52">
        <f t="shared" si="0"/>
        <v>22.2709</v>
      </c>
      <c r="I7" s="52">
        <f t="shared" si="0"/>
        <v>1.2</v>
      </c>
      <c r="J7" s="51"/>
      <c r="K7" s="51"/>
      <c r="L7" s="51"/>
      <c r="M7" s="52">
        <f>M8</f>
        <v>0</v>
      </c>
      <c r="N7" s="51"/>
      <c r="O7" s="51">
        <f>O8</f>
        <v>0</v>
      </c>
      <c r="P7" s="51"/>
      <c r="Q7" s="51"/>
      <c r="R7" s="51"/>
      <c r="S7" s="51"/>
      <c r="T7" s="51"/>
    </row>
    <row r="8" s="48" customFormat="1" ht="22.9" customHeight="1" spans="1:20">
      <c r="A8" s="53"/>
      <c r="B8" s="53"/>
      <c r="C8" s="53"/>
      <c r="D8" s="54">
        <f>封面!E4</f>
        <v>405004</v>
      </c>
      <c r="E8" s="54" t="str">
        <f>封面!E5</f>
        <v>益阳市赫山区妇幼保健院</v>
      </c>
      <c r="F8" s="51">
        <f t="shared" si="1"/>
        <v>23.4709</v>
      </c>
      <c r="G8" s="51">
        <f t="shared" si="1"/>
        <v>23.4709</v>
      </c>
      <c r="H8" s="52">
        <f t="shared" si="0"/>
        <v>22.2709</v>
      </c>
      <c r="I8" s="52">
        <f t="shared" si="0"/>
        <v>1.2</v>
      </c>
      <c r="J8" s="51"/>
      <c r="K8" s="51"/>
      <c r="L8" s="51"/>
      <c r="M8" s="52">
        <f>M9</f>
        <v>0</v>
      </c>
      <c r="N8" s="51"/>
      <c r="O8" s="51">
        <f>O9</f>
        <v>0</v>
      </c>
      <c r="P8" s="51"/>
      <c r="Q8" s="51"/>
      <c r="R8" s="51"/>
      <c r="S8" s="51"/>
      <c r="T8" s="51"/>
    </row>
    <row r="9" s="48" customFormat="1" ht="22.9" customHeight="1" spans="1:20">
      <c r="A9" s="55" t="s">
        <v>171</v>
      </c>
      <c r="B9" s="55" t="s">
        <v>172</v>
      </c>
      <c r="C9" s="55" t="s">
        <v>172</v>
      </c>
      <c r="D9" s="56">
        <f>D8</f>
        <v>405004</v>
      </c>
      <c r="E9" s="50" t="s">
        <v>174</v>
      </c>
      <c r="F9" s="51">
        <f t="shared" si="1"/>
        <v>23.4709</v>
      </c>
      <c r="G9" s="51">
        <f t="shared" si="1"/>
        <v>23.4709</v>
      </c>
      <c r="H9" s="52">
        <f>G9-I9-M9-O9</f>
        <v>22.2709</v>
      </c>
      <c r="I9" s="52">
        <f>VLOOKUP(封面!$E$5,[1]一般预算拨款!$A$7:$AB$32,24,0)</f>
        <v>1.2</v>
      </c>
      <c r="J9" s="52"/>
      <c r="K9" s="52"/>
      <c r="L9" s="52"/>
      <c r="M9" s="52">
        <f>VLOOKUP(封面!$E$5,[1]一般预算拨款!$A$7:$AB$32,26,0)</f>
        <v>0</v>
      </c>
      <c r="N9" s="52"/>
      <c r="O9" s="52">
        <f>VLOOKUP(封面!$E$5,[1]一般预算拨款!$A$7:$AB$32,18,0)</f>
        <v>0</v>
      </c>
      <c r="P9" s="52"/>
      <c r="Q9" s="52"/>
      <c r="R9" s="52"/>
      <c r="S9" s="52"/>
      <c r="T9" s="5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9"/>
  <sheetViews>
    <sheetView zoomScale="143" zoomScaleNormal="143" topLeftCell="D1" workbookViewId="0">
      <selection activeCell="X1" sqref="X$1:Z$1048576"/>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8" width="7.13333333333333" customWidth="1"/>
    <col min="9" max="10" width="7.13333333333333" hidden="1" customWidth="1"/>
    <col min="11" max="13" width="7.13333333333333" customWidth="1"/>
    <col min="14" max="20" width="7.13333333333333" hidden="1" customWidth="1"/>
    <col min="21" max="23" width="7.13333333333333" customWidth="1"/>
    <col min="24" max="26" width="7.13333333333333" hidden="1" customWidth="1"/>
    <col min="27" max="34" width="7.13333333333333" customWidth="1"/>
    <col min="35" max="36" width="9.75" customWidth="1"/>
  </cols>
  <sheetData>
    <row r="1" ht="13.9" customHeight="1" spans="1:34">
      <c r="A1" s="3"/>
      <c r="F1" s="3"/>
      <c r="AG1" s="30" t="s">
        <v>386</v>
      </c>
      <c r="AH1" s="30"/>
    </row>
    <row r="2" ht="43.9" customHeight="1" spans="1:34">
      <c r="A2" s="31" t="s">
        <v>20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row>
    <row r="3" ht="24.2" customHeight="1" spans="1:34">
      <c r="A3" s="21" t="str">
        <f>"部门"&amp;":"&amp;封面!E4&amp;封面!E5</f>
        <v>部门:405004益阳市赫山区妇幼保健院</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17" t="s">
        <v>31</v>
      </c>
      <c r="AH3" s="17"/>
    </row>
    <row r="4" ht="24.95" customHeight="1" spans="1:34">
      <c r="A4" s="22" t="s">
        <v>156</v>
      </c>
      <c r="B4" s="22"/>
      <c r="C4" s="22"/>
      <c r="D4" s="22" t="s">
        <v>197</v>
      </c>
      <c r="E4" s="22" t="s">
        <v>198</v>
      </c>
      <c r="F4" s="22" t="s">
        <v>387</v>
      </c>
      <c r="G4" s="22" t="s">
        <v>341</v>
      </c>
      <c r="H4" s="22" t="s">
        <v>342</v>
      </c>
      <c r="I4" s="22" t="s">
        <v>343</v>
      </c>
      <c r="J4" s="22" t="s">
        <v>344</v>
      </c>
      <c r="K4" s="22" t="s">
        <v>345</v>
      </c>
      <c r="L4" s="22" t="s">
        <v>346</v>
      </c>
      <c r="M4" s="57" t="s">
        <v>388</v>
      </c>
      <c r="N4" s="22" t="s">
        <v>347</v>
      </c>
      <c r="O4" s="22" t="s">
        <v>348</v>
      </c>
      <c r="P4" s="22" t="s">
        <v>349</v>
      </c>
      <c r="Q4" s="22" t="s">
        <v>350</v>
      </c>
      <c r="R4" s="22" t="s">
        <v>351</v>
      </c>
      <c r="S4" s="22" t="s">
        <v>384</v>
      </c>
      <c r="T4" s="22" t="s">
        <v>353</v>
      </c>
      <c r="U4" s="22" t="s">
        <v>354</v>
      </c>
      <c r="V4" s="22" t="s">
        <v>355</v>
      </c>
      <c r="W4" s="22" t="s">
        <v>356</v>
      </c>
      <c r="X4" s="22" t="s">
        <v>357</v>
      </c>
      <c r="Y4" s="22" t="s">
        <v>358</v>
      </c>
      <c r="Z4" s="22" t="s">
        <v>359</v>
      </c>
      <c r="AA4" s="22" t="s">
        <v>360</v>
      </c>
      <c r="AB4" s="22" t="s">
        <v>361</v>
      </c>
      <c r="AC4" s="22" t="s">
        <v>311</v>
      </c>
      <c r="AD4" s="22" t="s">
        <v>312</v>
      </c>
      <c r="AE4" s="22" t="s">
        <v>313</v>
      </c>
      <c r="AF4" s="22" t="s">
        <v>314</v>
      </c>
      <c r="AG4" s="22" t="s">
        <v>362</v>
      </c>
      <c r="AH4" s="22" t="s">
        <v>385</v>
      </c>
    </row>
    <row r="5" ht="21.6" customHeight="1" spans="1:34">
      <c r="A5" s="22" t="s">
        <v>164</v>
      </c>
      <c r="B5" s="22" t="s">
        <v>165</v>
      </c>
      <c r="C5" s="22" t="s">
        <v>166</v>
      </c>
      <c r="D5" s="22"/>
      <c r="E5" s="22"/>
      <c r="F5" s="22"/>
      <c r="G5" s="22"/>
      <c r="H5" s="22"/>
      <c r="I5" s="22"/>
      <c r="J5" s="22"/>
      <c r="K5" s="22"/>
      <c r="L5" s="22"/>
      <c r="M5" s="58"/>
      <c r="N5" s="22"/>
      <c r="O5" s="22"/>
      <c r="P5" s="22"/>
      <c r="Q5" s="22"/>
      <c r="R5" s="22"/>
      <c r="S5" s="22"/>
      <c r="T5" s="22"/>
      <c r="U5" s="22"/>
      <c r="V5" s="22"/>
      <c r="W5" s="22"/>
      <c r="X5" s="22"/>
      <c r="Y5" s="22"/>
      <c r="Z5" s="22"/>
      <c r="AA5" s="22"/>
      <c r="AB5" s="22"/>
      <c r="AC5" s="22"/>
      <c r="AD5" s="22"/>
      <c r="AE5" s="22"/>
      <c r="AF5" s="22"/>
      <c r="AG5" s="22"/>
      <c r="AH5" s="22"/>
    </row>
    <row r="6" s="48" customFormat="1" ht="22.9" customHeight="1" spans="1:34">
      <c r="A6" s="49"/>
      <c r="B6" s="15"/>
      <c r="C6" s="15"/>
      <c r="D6" s="50"/>
      <c r="E6" s="50" t="s">
        <v>135</v>
      </c>
      <c r="F6" s="51">
        <f>'1收支总表'!F8</f>
        <v>23.4709</v>
      </c>
      <c r="G6" s="52">
        <f t="shared" ref="G6:H8" si="0">G7</f>
        <v>1.2</v>
      </c>
      <c r="H6" s="52">
        <f t="shared" si="0"/>
        <v>2</v>
      </c>
      <c r="I6" s="52"/>
      <c r="J6" s="52"/>
      <c r="K6" s="52">
        <f t="shared" ref="K6:L8" si="1">K7</f>
        <v>2</v>
      </c>
      <c r="L6" s="52">
        <f t="shared" si="1"/>
        <v>1.75</v>
      </c>
      <c r="M6" s="52">
        <f>M7</f>
        <v>2</v>
      </c>
      <c r="N6" s="51"/>
      <c r="O6" s="51"/>
      <c r="P6" s="51"/>
      <c r="Q6" s="51"/>
      <c r="R6" s="51"/>
      <c r="S6" s="51"/>
      <c r="T6" s="51"/>
      <c r="U6" s="52">
        <f>U7</f>
        <v>1.2</v>
      </c>
      <c r="V6" s="52"/>
      <c r="W6" s="52">
        <f>W7</f>
        <v>0</v>
      </c>
      <c r="X6" s="52"/>
      <c r="Y6" s="52"/>
      <c r="Z6" s="52"/>
      <c r="AA6" s="52">
        <v>1</v>
      </c>
      <c r="AB6" s="52"/>
      <c r="AC6" s="52">
        <f t="shared" ref="AC6:AF8" si="2">AC7</f>
        <v>5.1888</v>
      </c>
      <c r="AD6" s="52">
        <f t="shared" si="2"/>
        <v>7.1321</v>
      </c>
      <c r="AE6" s="52">
        <f t="shared" si="2"/>
        <v>0</v>
      </c>
      <c r="AF6" s="52">
        <f t="shared" si="2"/>
        <v>0</v>
      </c>
      <c r="AG6" s="51"/>
      <c r="AH6" s="51"/>
    </row>
    <row r="7" s="48" customFormat="1" ht="22.9" customHeight="1" spans="1:34">
      <c r="A7" s="53"/>
      <c r="B7" s="53"/>
      <c r="C7" s="53"/>
      <c r="D7" s="54" t="s">
        <v>153</v>
      </c>
      <c r="E7" s="54" t="s">
        <v>154</v>
      </c>
      <c r="F7" s="51">
        <f>F6</f>
        <v>23.4709</v>
      </c>
      <c r="G7" s="52">
        <f t="shared" si="0"/>
        <v>1.2</v>
      </c>
      <c r="H7" s="52">
        <f t="shared" si="0"/>
        <v>2</v>
      </c>
      <c r="I7" s="52"/>
      <c r="J7" s="52"/>
      <c r="K7" s="52">
        <f t="shared" si="1"/>
        <v>2</v>
      </c>
      <c r="L7" s="52">
        <f t="shared" si="1"/>
        <v>1.75</v>
      </c>
      <c r="M7" s="52">
        <f>M8</f>
        <v>2</v>
      </c>
      <c r="N7" s="51"/>
      <c r="O7" s="51"/>
      <c r="P7" s="51"/>
      <c r="Q7" s="51"/>
      <c r="R7" s="51"/>
      <c r="S7" s="51"/>
      <c r="T7" s="51"/>
      <c r="U7" s="52">
        <f>U8</f>
        <v>1.2</v>
      </c>
      <c r="V7" s="52"/>
      <c r="W7" s="52">
        <f>W8</f>
        <v>0</v>
      </c>
      <c r="X7" s="52"/>
      <c r="Y7" s="52"/>
      <c r="Z7" s="52"/>
      <c r="AA7" s="52">
        <v>1</v>
      </c>
      <c r="AB7" s="52"/>
      <c r="AC7" s="52">
        <f t="shared" si="2"/>
        <v>5.1888</v>
      </c>
      <c r="AD7" s="52">
        <f t="shared" si="2"/>
        <v>7.1321</v>
      </c>
      <c r="AE7" s="52">
        <f t="shared" si="2"/>
        <v>0</v>
      </c>
      <c r="AF7" s="52">
        <f t="shared" si="2"/>
        <v>0</v>
      </c>
      <c r="AG7" s="51"/>
      <c r="AH7" s="51"/>
    </row>
    <row r="8" s="48" customFormat="1" ht="22.9" customHeight="1" spans="1:34">
      <c r="A8" s="53"/>
      <c r="B8" s="53"/>
      <c r="C8" s="53"/>
      <c r="D8" s="54">
        <f>封面!E4</f>
        <v>405004</v>
      </c>
      <c r="E8" s="54" t="str">
        <f>封面!E5</f>
        <v>益阳市赫山区妇幼保健院</v>
      </c>
      <c r="F8" s="51">
        <f>F7</f>
        <v>23.4709</v>
      </c>
      <c r="G8" s="52">
        <f t="shared" si="0"/>
        <v>1.2</v>
      </c>
      <c r="H8" s="52">
        <f t="shared" si="0"/>
        <v>2</v>
      </c>
      <c r="I8" s="52"/>
      <c r="J8" s="52"/>
      <c r="K8" s="52">
        <f t="shared" si="1"/>
        <v>2</v>
      </c>
      <c r="L8" s="52">
        <f t="shared" si="1"/>
        <v>1.75</v>
      </c>
      <c r="M8" s="52">
        <f>M9</f>
        <v>2</v>
      </c>
      <c r="N8" s="51"/>
      <c r="O8" s="51"/>
      <c r="P8" s="51"/>
      <c r="Q8" s="51"/>
      <c r="R8" s="51"/>
      <c r="S8" s="51"/>
      <c r="T8" s="51"/>
      <c r="U8" s="52">
        <f>U9</f>
        <v>1.2</v>
      </c>
      <c r="V8" s="52"/>
      <c r="W8" s="52">
        <f>W9</f>
        <v>0</v>
      </c>
      <c r="X8" s="52"/>
      <c r="Y8" s="52"/>
      <c r="Z8" s="52"/>
      <c r="AA8" s="52">
        <v>1</v>
      </c>
      <c r="AB8" s="52"/>
      <c r="AC8" s="52">
        <f t="shared" si="2"/>
        <v>5.1888</v>
      </c>
      <c r="AD8" s="52">
        <f t="shared" si="2"/>
        <v>7.1321</v>
      </c>
      <c r="AE8" s="52">
        <f t="shared" si="2"/>
        <v>0</v>
      </c>
      <c r="AF8" s="52">
        <f t="shared" si="2"/>
        <v>0</v>
      </c>
      <c r="AG8" s="51"/>
      <c r="AH8" s="51"/>
    </row>
    <row r="9" s="48" customFormat="1" ht="22.9" customHeight="1" spans="1:34">
      <c r="A9" s="55" t="s">
        <v>171</v>
      </c>
      <c r="B9" s="55" t="s">
        <v>172</v>
      </c>
      <c r="C9" s="55" t="s">
        <v>172</v>
      </c>
      <c r="D9" s="56">
        <f>D8</f>
        <v>405004</v>
      </c>
      <c r="E9" s="50" t="s">
        <v>174</v>
      </c>
      <c r="F9" s="52">
        <f>F8</f>
        <v>23.4709</v>
      </c>
      <c r="G9" s="52">
        <f>VLOOKUP(封面!$E$5,[1]一般预算拨款!$A$7:$AB$32,19,0)</f>
        <v>1.2</v>
      </c>
      <c r="H9" s="52">
        <f>VLOOKUP(封面!$E$5,[1]一般预算拨款!$A$7:$AB$32,20,0)</f>
        <v>2</v>
      </c>
      <c r="I9" s="52"/>
      <c r="J9" s="52"/>
      <c r="K9" s="52">
        <f>VLOOKUP(封面!$E$5,[1]一般预算拨款!$A$7:$AB$32,21,0)</f>
        <v>2</v>
      </c>
      <c r="L9" s="52">
        <f>VLOOKUP(封面!$E$5,[1]一般预算拨款!$A$7:$AB$32,22,0)</f>
        <v>1.75</v>
      </c>
      <c r="M9" s="52">
        <f>VLOOKUP(封面!$E$5,[1]一般预算拨款!$A$7:$AB$32,23,0)</f>
        <v>2</v>
      </c>
      <c r="N9" s="52"/>
      <c r="O9" s="52"/>
      <c r="P9" s="52"/>
      <c r="Q9" s="52"/>
      <c r="R9" s="52"/>
      <c r="S9" s="52"/>
      <c r="T9" s="52"/>
      <c r="U9" s="52">
        <f>VLOOKUP(封面!$E$5,[1]一般预算拨款!$A$7:$AB$32,24,0)</f>
        <v>1.2</v>
      </c>
      <c r="V9" s="52"/>
      <c r="W9" s="52">
        <f>VLOOKUP(封面!$E$5,[1]一般预算拨款!$A$7:$AB$32,26,0)</f>
        <v>0</v>
      </c>
      <c r="X9" s="52"/>
      <c r="Y9" s="52"/>
      <c r="Z9" s="52"/>
      <c r="AA9" s="52">
        <v>1</v>
      </c>
      <c r="AB9" s="52"/>
      <c r="AC9" s="52">
        <f>VLOOKUP(封面!$E$5,[1]一般预算拨款!$A$7:$AB$32,14,0)</f>
        <v>5.1888</v>
      </c>
      <c r="AD9" s="52">
        <f>VLOOKUP(封面!$E$5,[1]一般预算拨款!$A$7:$AB$32,15,0)</f>
        <v>7.1321</v>
      </c>
      <c r="AE9" s="52">
        <f>VLOOKUP(封面!$E$5,[1]一般预算拨款!$A$7:$AB$32,18,0)</f>
        <v>0</v>
      </c>
      <c r="AF9" s="52">
        <f>VLOOKUP(封面!$E$5,[1]一般预算拨款!$A$7:$AB$32,16,0)</f>
        <v>0</v>
      </c>
      <c r="AG9" s="52"/>
      <c r="AH9" s="52"/>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scale="8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zoomScale="143" zoomScaleNormal="143" workbookViewId="0">
      <selection activeCell="H6" sqref="H6"/>
    </sheetView>
  </sheetViews>
  <sheetFormatPr defaultColWidth="10" defaultRowHeight="13.5" outlineLevelRow="6"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8" width="13.75" customWidth="1"/>
    <col min="9" max="9" width="9.75" customWidth="1"/>
  </cols>
  <sheetData>
    <row r="1" ht="16.35" customHeight="1" spans="1:8">
      <c r="A1" s="3"/>
      <c r="G1" s="30" t="s">
        <v>389</v>
      </c>
      <c r="H1" s="30"/>
    </row>
    <row r="2" ht="33.6" customHeight="1" spans="1:8">
      <c r="A2" s="31" t="s">
        <v>21</v>
      </c>
      <c r="B2" s="31"/>
      <c r="C2" s="31"/>
      <c r="D2" s="31"/>
      <c r="E2" s="31"/>
      <c r="F2" s="31"/>
      <c r="G2" s="31"/>
      <c r="H2" s="31"/>
    </row>
    <row r="3" ht="24.2" customHeight="1" spans="1:8">
      <c r="A3" s="21" t="str">
        <f>"部门"&amp;":"&amp;封面!E4&amp;封面!E5</f>
        <v>部门:405004益阳市赫山区妇幼保健院</v>
      </c>
      <c r="B3" s="21"/>
      <c r="C3" s="21"/>
      <c r="D3" s="21"/>
      <c r="E3" s="21"/>
      <c r="F3" s="21"/>
      <c r="G3" s="21"/>
      <c r="H3" s="17" t="s">
        <v>31</v>
      </c>
    </row>
    <row r="4" ht="23.25" customHeight="1" spans="1:8">
      <c r="A4" s="22" t="s">
        <v>390</v>
      </c>
      <c r="B4" s="22" t="s">
        <v>391</v>
      </c>
      <c r="C4" s="22" t="s">
        <v>392</v>
      </c>
      <c r="D4" s="22" t="s">
        <v>393</v>
      </c>
      <c r="E4" s="22" t="s">
        <v>394</v>
      </c>
      <c r="F4" s="22"/>
      <c r="G4" s="22"/>
      <c r="H4" s="22" t="s">
        <v>395</v>
      </c>
    </row>
    <row r="5" ht="25.9" customHeight="1" spans="1:8">
      <c r="A5" s="22"/>
      <c r="B5" s="22"/>
      <c r="C5" s="22"/>
      <c r="D5" s="22"/>
      <c r="E5" s="22" t="s">
        <v>137</v>
      </c>
      <c r="F5" s="22" t="s">
        <v>396</v>
      </c>
      <c r="G5" s="22" t="s">
        <v>397</v>
      </c>
      <c r="H5" s="22"/>
    </row>
    <row r="6" ht="22.9" customHeight="1" spans="1:8">
      <c r="A6" s="32"/>
      <c r="B6" s="32" t="s">
        <v>135</v>
      </c>
      <c r="C6" s="45"/>
      <c r="D6" s="46"/>
      <c r="E6" s="45"/>
      <c r="F6" s="46"/>
      <c r="G6" s="45"/>
      <c r="H6" s="45"/>
    </row>
    <row r="7" spans="3:8">
      <c r="C7" s="47"/>
      <c r="D7" s="47"/>
      <c r="E7" s="47"/>
      <c r="F7" s="47"/>
      <c r="G7" s="47"/>
      <c r="H7" s="47"/>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6.35" customHeight="1" spans="1:8">
      <c r="A1" s="3"/>
      <c r="G1" s="30" t="s">
        <v>398</v>
      </c>
      <c r="H1" s="30"/>
    </row>
    <row r="2" ht="38.85" customHeight="1" spans="1:8">
      <c r="A2" s="31" t="s">
        <v>22</v>
      </c>
      <c r="B2" s="31"/>
      <c r="C2" s="31"/>
      <c r="D2" s="31"/>
      <c r="E2" s="31"/>
      <c r="F2" s="31"/>
      <c r="G2" s="31"/>
      <c r="H2" s="31"/>
    </row>
    <row r="3" ht="24.2" customHeight="1" spans="1:8">
      <c r="A3" s="21" t="str">
        <f>"部门"&amp;":"&amp;封面!E4&amp;封面!E5</f>
        <v>部门:405004益阳市赫山区妇幼保健院</v>
      </c>
      <c r="B3" s="21"/>
      <c r="C3" s="21"/>
      <c r="D3" s="21"/>
      <c r="E3" s="21"/>
      <c r="F3" s="21"/>
      <c r="G3" s="21"/>
      <c r="H3" s="17" t="s">
        <v>31</v>
      </c>
    </row>
    <row r="4" ht="23.25" customHeight="1" spans="1:8">
      <c r="A4" s="22" t="s">
        <v>157</v>
      </c>
      <c r="B4" s="22" t="s">
        <v>158</v>
      </c>
      <c r="C4" s="22" t="s">
        <v>135</v>
      </c>
      <c r="D4" s="22" t="s">
        <v>399</v>
      </c>
      <c r="E4" s="22"/>
      <c r="F4" s="22"/>
      <c r="G4" s="22"/>
      <c r="H4" s="22" t="s">
        <v>160</v>
      </c>
    </row>
    <row r="5" ht="19.9" customHeight="1" spans="1:8">
      <c r="A5" s="22"/>
      <c r="B5" s="22"/>
      <c r="C5" s="22"/>
      <c r="D5" s="22" t="s">
        <v>137</v>
      </c>
      <c r="E5" s="22" t="s">
        <v>238</v>
      </c>
      <c r="F5" s="22"/>
      <c r="G5" s="22" t="s">
        <v>239</v>
      </c>
      <c r="H5" s="22"/>
    </row>
    <row r="6" ht="27.6" customHeight="1" spans="1:8">
      <c r="A6" s="22"/>
      <c r="B6" s="22"/>
      <c r="C6" s="22"/>
      <c r="D6" s="22"/>
      <c r="E6" s="22" t="s">
        <v>216</v>
      </c>
      <c r="F6" s="22" t="s">
        <v>208</v>
      </c>
      <c r="G6" s="22"/>
      <c r="H6" s="22"/>
    </row>
    <row r="7" ht="22.9" customHeight="1" spans="1:8">
      <c r="A7" s="32"/>
      <c r="B7" s="33" t="s">
        <v>135</v>
      </c>
      <c r="C7" s="34"/>
      <c r="D7" s="34"/>
      <c r="E7" s="34"/>
      <c r="F7" s="34"/>
      <c r="G7" s="34"/>
      <c r="H7" s="34"/>
    </row>
    <row r="8" ht="22.9" customHeight="1" spans="1:8">
      <c r="A8" s="38"/>
      <c r="B8" s="38"/>
      <c r="C8" s="34"/>
      <c r="D8" s="34"/>
      <c r="E8" s="34"/>
      <c r="F8" s="34"/>
      <c r="G8" s="34"/>
      <c r="H8" s="34"/>
    </row>
    <row r="9" ht="22.9" customHeight="1" spans="1:8">
      <c r="A9" s="39"/>
      <c r="B9" s="39"/>
      <c r="C9" s="34"/>
      <c r="D9" s="34"/>
      <c r="E9" s="34"/>
      <c r="F9" s="34"/>
      <c r="G9" s="34"/>
      <c r="H9" s="34"/>
    </row>
    <row r="10" ht="22.9" customHeight="1" spans="1:8">
      <c r="A10" s="39"/>
      <c r="B10" s="39"/>
      <c r="C10" s="34"/>
      <c r="D10" s="34"/>
      <c r="E10" s="34"/>
      <c r="F10" s="34"/>
      <c r="G10" s="34"/>
      <c r="H10" s="34"/>
    </row>
    <row r="11" ht="22.9" customHeight="1" spans="1:8">
      <c r="A11" s="39"/>
      <c r="B11" s="39"/>
      <c r="C11" s="34"/>
      <c r="D11" s="34"/>
      <c r="E11" s="34"/>
      <c r="F11" s="34"/>
      <c r="G11" s="34"/>
      <c r="H11" s="34"/>
    </row>
    <row r="12" ht="22.9" customHeight="1" spans="1:8">
      <c r="A12" s="35"/>
      <c r="B12" s="35"/>
      <c r="C12" s="36"/>
      <c r="D12" s="36"/>
      <c r="E12" s="40"/>
      <c r="F12" s="40"/>
      <c r="G12" s="40"/>
      <c r="H12" s="4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5" workbookViewId="0">
      <selection activeCell="C13" sqref="C13"/>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3"/>
      <c r="B1" s="20" t="s">
        <v>4</v>
      </c>
      <c r="C1" s="20"/>
    </row>
    <row r="2" ht="24.95" customHeight="1" spans="2:3">
      <c r="B2" s="20"/>
      <c r="C2" s="20"/>
    </row>
    <row r="3" ht="31.15" customHeight="1" spans="2:3">
      <c r="B3" s="116" t="s">
        <v>5</v>
      </c>
      <c r="C3" s="116"/>
    </row>
    <row r="4" ht="32.65" customHeight="1" spans="2:3">
      <c r="B4" s="117">
        <v>1</v>
      </c>
      <c r="C4" s="118" t="s">
        <v>6</v>
      </c>
    </row>
    <row r="5" ht="32.65" customHeight="1" spans="2:3">
      <c r="B5" s="117">
        <v>2</v>
      </c>
      <c r="C5" s="119" t="s">
        <v>7</v>
      </c>
    </row>
    <row r="6" ht="32.65" customHeight="1" spans="2:3">
      <c r="B6" s="117">
        <v>3</v>
      </c>
      <c r="C6" s="118" t="s">
        <v>8</v>
      </c>
    </row>
    <row r="7" ht="32.65" customHeight="1" spans="2:3">
      <c r="B7" s="117">
        <v>4</v>
      </c>
      <c r="C7" s="118" t="s">
        <v>9</v>
      </c>
    </row>
    <row r="8" ht="32.65" customHeight="1" spans="2:3">
      <c r="B8" s="117">
        <v>5</v>
      </c>
      <c r="C8" s="118" t="s">
        <v>10</v>
      </c>
    </row>
    <row r="9" ht="32.65" customHeight="1" spans="2:3">
      <c r="B9" s="117">
        <v>6</v>
      </c>
      <c r="C9" s="118" t="s">
        <v>11</v>
      </c>
    </row>
    <row r="10" ht="32.65" customHeight="1" spans="2:3">
      <c r="B10" s="117">
        <v>7</v>
      </c>
      <c r="C10" s="118" t="s">
        <v>12</v>
      </c>
    </row>
    <row r="11" ht="32.65" customHeight="1" spans="2:3">
      <c r="B11" s="117">
        <v>8</v>
      </c>
      <c r="C11" s="118" t="s">
        <v>13</v>
      </c>
    </row>
    <row r="12" ht="32.65" customHeight="1" spans="2:3">
      <c r="B12" s="117">
        <v>9</v>
      </c>
      <c r="C12" s="118" t="s">
        <v>14</v>
      </c>
    </row>
    <row r="13" ht="32.65" customHeight="1" spans="2:3">
      <c r="B13" s="117">
        <v>10</v>
      </c>
      <c r="C13" s="118" t="s">
        <v>15</v>
      </c>
    </row>
    <row r="14" ht="32.65" customHeight="1" spans="2:3">
      <c r="B14" s="117">
        <v>11</v>
      </c>
      <c r="C14" s="118" t="s">
        <v>16</v>
      </c>
    </row>
    <row r="15" ht="32.65" customHeight="1" spans="2:3">
      <c r="B15" s="117">
        <v>12</v>
      </c>
      <c r="C15" s="118" t="s">
        <v>17</v>
      </c>
    </row>
    <row r="16" ht="32.65" customHeight="1" spans="2:3">
      <c r="B16" s="117">
        <v>13</v>
      </c>
      <c r="C16" s="118" t="s">
        <v>18</v>
      </c>
    </row>
    <row r="17" ht="32.65" customHeight="1" spans="2:3">
      <c r="B17" s="117">
        <v>14</v>
      </c>
      <c r="C17" s="118" t="s">
        <v>19</v>
      </c>
    </row>
    <row r="18" ht="32.65" customHeight="1" spans="2:3">
      <c r="B18" s="117">
        <v>15</v>
      </c>
      <c r="C18" s="118" t="s">
        <v>20</v>
      </c>
    </row>
    <row r="19" ht="32.65" customHeight="1" spans="2:3">
      <c r="B19" s="117">
        <v>16</v>
      </c>
      <c r="C19" s="118" t="s">
        <v>21</v>
      </c>
    </row>
    <row r="20" ht="32.65" customHeight="1" spans="2:3">
      <c r="B20" s="117">
        <v>17</v>
      </c>
      <c r="C20" s="118" t="s">
        <v>22</v>
      </c>
    </row>
    <row r="21" ht="32.65" customHeight="1" spans="2:3">
      <c r="B21" s="117">
        <v>18</v>
      </c>
      <c r="C21" s="118" t="s">
        <v>23</v>
      </c>
    </row>
    <row r="22" ht="32.65" customHeight="1" spans="2:3">
      <c r="B22" s="117">
        <v>19</v>
      </c>
      <c r="C22" s="118" t="s">
        <v>24</v>
      </c>
    </row>
    <row r="23" ht="32.65" customHeight="1" spans="2:3">
      <c r="B23" s="117">
        <v>20</v>
      </c>
      <c r="C23" s="118" t="s">
        <v>25</v>
      </c>
    </row>
    <row r="24" ht="32.65" customHeight="1" spans="2:3">
      <c r="B24" s="117">
        <v>21</v>
      </c>
      <c r="C24" s="118" t="s">
        <v>26</v>
      </c>
    </row>
    <row r="25" ht="32.65" customHeight="1" spans="2:3">
      <c r="B25" s="117">
        <v>22</v>
      </c>
      <c r="C25" s="118" t="s">
        <v>27</v>
      </c>
    </row>
    <row r="26" ht="32.65" customHeight="1" spans="2:3">
      <c r="B26" s="117">
        <v>23</v>
      </c>
      <c r="C26" s="118" t="s">
        <v>28</v>
      </c>
    </row>
    <row r="27" ht="32.65" customHeight="1" spans="2:3">
      <c r="B27" s="117">
        <v>24</v>
      </c>
      <c r="C27" s="118" t="s">
        <v>29</v>
      </c>
    </row>
  </sheetData>
  <mergeCells count="2">
    <mergeCell ref="B3:C3"/>
    <mergeCell ref="B1:C2"/>
  </mergeCells>
  <printOptions horizontalCentered="1"/>
  <pageMargins left="0.0784722222222222" right="0.0784722222222222" top="0.0784722222222222" bottom="0.0784722222222222" header="0" footer="0"/>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F6" sqref="F6"/>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20">
      <c r="A1" s="3"/>
      <c r="S1" s="30" t="s">
        <v>400</v>
      </c>
      <c r="T1" s="30"/>
    </row>
    <row r="2" ht="47.45" customHeight="1" spans="1:17">
      <c r="A2" s="31" t="s">
        <v>23</v>
      </c>
      <c r="B2" s="31"/>
      <c r="C2" s="31"/>
      <c r="D2" s="31"/>
      <c r="E2" s="31"/>
      <c r="F2" s="31"/>
      <c r="G2" s="31"/>
      <c r="H2" s="31"/>
      <c r="I2" s="31"/>
      <c r="J2" s="31"/>
      <c r="K2" s="31"/>
      <c r="L2" s="31"/>
      <c r="M2" s="31"/>
      <c r="N2" s="31"/>
      <c r="O2" s="31"/>
      <c r="P2" s="31"/>
      <c r="Q2" s="31"/>
    </row>
    <row r="3" ht="24.2" customHeight="1" spans="1:20">
      <c r="A3" s="21" t="str">
        <f>"部门"&amp;":"&amp;封面!E4&amp;封面!E5</f>
        <v>部门:405004益阳市赫山区妇幼保健院</v>
      </c>
      <c r="B3" s="21"/>
      <c r="C3" s="21"/>
      <c r="D3" s="21"/>
      <c r="E3" s="21"/>
      <c r="F3" s="21"/>
      <c r="G3" s="21"/>
      <c r="H3" s="21"/>
      <c r="I3" s="21"/>
      <c r="J3" s="21"/>
      <c r="K3" s="21"/>
      <c r="L3" s="21"/>
      <c r="M3" s="21"/>
      <c r="N3" s="21"/>
      <c r="O3" s="21"/>
      <c r="P3" s="21"/>
      <c r="Q3" s="21"/>
      <c r="R3" s="21"/>
      <c r="S3" s="17" t="s">
        <v>31</v>
      </c>
      <c r="T3" s="17"/>
    </row>
    <row r="4" ht="27.6" customHeight="1" spans="1:20">
      <c r="A4" s="22" t="s">
        <v>156</v>
      </c>
      <c r="B4" s="22"/>
      <c r="C4" s="22"/>
      <c r="D4" s="22" t="s">
        <v>197</v>
      </c>
      <c r="E4" s="22" t="s">
        <v>198</v>
      </c>
      <c r="F4" s="22" t="s">
        <v>199</v>
      </c>
      <c r="G4" s="22" t="s">
        <v>200</v>
      </c>
      <c r="H4" s="22" t="s">
        <v>201</v>
      </c>
      <c r="I4" s="22" t="s">
        <v>202</v>
      </c>
      <c r="J4" s="22" t="s">
        <v>203</v>
      </c>
      <c r="K4" s="22" t="s">
        <v>204</v>
      </c>
      <c r="L4" s="22" t="s">
        <v>205</v>
      </c>
      <c r="M4" s="22" t="s">
        <v>206</v>
      </c>
      <c r="N4" s="22" t="s">
        <v>207</v>
      </c>
      <c r="O4" s="22" t="s">
        <v>208</v>
      </c>
      <c r="P4" s="22" t="s">
        <v>209</v>
      </c>
      <c r="Q4" s="22" t="s">
        <v>210</v>
      </c>
      <c r="R4" s="22" t="s">
        <v>211</v>
      </c>
      <c r="S4" s="22" t="s">
        <v>212</v>
      </c>
      <c r="T4" s="22" t="s">
        <v>213</v>
      </c>
    </row>
    <row r="5" ht="19.9" customHeight="1" spans="1:20">
      <c r="A5" s="22" t="s">
        <v>164</v>
      </c>
      <c r="B5" s="22" t="s">
        <v>165</v>
      </c>
      <c r="C5" s="22" t="s">
        <v>166</v>
      </c>
      <c r="D5" s="22"/>
      <c r="E5" s="22"/>
      <c r="F5" s="22"/>
      <c r="G5" s="22"/>
      <c r="H5" s="22"/>
      <c r="I5" s="22"/>
      <c r="J5" s="22"/>
      <c r="K5" s="22"/>
      <c r="L5" s="22"/>
      <c r="M5" s="22"/>
      <c r="N5" s="22"/>
      <c r="O5" s="22"/>
      <c r="P5" s="22"/>
      <c r="Q5" s="22"/>
      <c r="R5" s="22"/>
      <c r="S5" s="22"/>
      <c r="T5" s="22"/>
    </row>
    <row r="6" ht="22.9" customHeight="1" spans="1:20">
      <c r="A6" s="32"/>
      <c r="B6" s="32"/>
      <c r="C6" s="32"/>
      <c r="D6" s="32"/>
      <c r="E6" s="32" t="s">
        <v>135</v>
      </c>
      <c r="F6" s="34"/>
      <c r="G6" s="34"/>
      <c r="H6" s="34"/>
      <c r="I6" s="34"/>
      <c r="J6" s="34"/>
      <c r="K6" s="34"/>
      <c r="L6" s="34"/>
      <c r="M6" s="34"/>
      <c r="N6" s="34"/>
      <c r="O6" s="34"/>
      <c r="P6" s="34"/>
      <c r="Q6" s="34"/>
      <c r="R6" s="34"/>
      <c r="S6" s="34"/>
      <c r="T6" s="34"/>
    </row>
    <row r="7" ht="22.9" customHeight="1" spans="1:20">
      <c r="A7" s="32"/>
      <c r="B7" s="32"/>
      <c r="C7" s="32"/>
      <c r="D7" s="38"/>
      <c r="E7" s="38"/>
      <c r="F7" s="34"/>
      <c r="G7" s="34"/>
      <c r="H7" s="34"/>
      <c r="I7" s="34"/>
      <c r="J7" s="34"/>
      <c r="K7" s="34"/>
      <c r="L7" s="34"/>
      <c r="M7" s="34"/>
      <c r="N7" s="34"/>
      <c r="O7" s="34"/>
      <c r="P7" s="34"/>
      <c r="Q7" s="34"/>
      <c r="R7" s="34"/>
      <c r="S7" s="34"/>
      <c r="T7" s="34"/>
    </row>
    <row r="8" ht="22.9" customHeight="1" spans="1:20">
      <c r="A8" s="41"/>
      <c r="B8" s="41"/>
      <c r="C8" s="41"/>
      <c r="D8" s="39"/>
      <c r="E8" s="39"/>
      <c r="F8" s="34"/>
      <c r="G8" s="34"/>
      <c r="H8" s="34"/>
      <c r="I8" s="34"/>
      <c r="J8" s="34"/>
      <c r="K8" s="34"/>
      <c r="L8" s="34"/>
      <c r="M8" s="34"/>
      <c r="N8" s="34"/>
      <c r="O8" s="34"/>
      <c r="P8" s="34"/>
      <c r="Q8" s="34"/>
      <c r="R8" s="34"/>
      <c r="S8" s="34"/>
      <c r="T8" s="34"/>
    </row>
    <row r="9" ht="22.9" customHeight="1" spans="1:20">
      <c r="A9" s="42"/>
      <c r="B9" s="42"/>
      <c r="C9" s="42"/>
      <c r="D9" s="35"/>
      <c r="E9" s="43"/>
      <c r="F9" s="44"/>
      <c r="G9" s="44"/>
      <c r="H9" s="44"/>
      <c r="I9" s="44"/>
      <c r="J9" s="44"/>
      <c r="K9" s="44"/>
      <c r="L9" s="44"/>
      <c r="M9" s="44"/>
      <c r="N9" s="44"/>
      <c r="O9" s="44"/>
      <c r="P9" s="44"/>
      <c r="Q9" s="44"/>
      <c r="R9" s="44"/>
      <c r="S9" s="44"/>
      <c r="T9" s="4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20">
      <c r="A1" s="3"/>
      <c r="S1" s="30" t="s">
        <v>401</v>
      </c>
      <c r="T1" s="30"/>
    </row>
    <row r="2" ht="47.45" customHeight="1" spans="1:20">
      <c r="A2" s="31" t="s">
        <v>24</v>
      </c>
      <c r="B2" s="31"/>
      <c r="C2" s="31"/>
      <c r="D2" s="31"/>
      <c r="E2" s="31"/>
      <c r="F2" s="31"/>
      <c r="G2" s="31"/>
      <c r="H2" s="31"/>
      <c r="I2" s="31"/>
      <c r="J2" s="31"/>
      <c r="K2" s="31"/>
      <c r="L2" s="31"/>
      <c r="M2" s="31"/>
      <c r="N2" s="31"/>
      <c r="O2" s="31"/>
      <c r="P2" s="31"/>
      <c r="Q2" s="31"/>
      <c r="R2" s="31"/>
      <c r="S2" s="31"/>
      <c r="T2" s="31"/>
    </row>
    <row r="3" ht="21.6" customHeight="1" spans="1:20">
      <c r="A3" s="21" t="str">
        <f>"部门"&amp;":"&amp;封面!E4&amp;封面!E5</f>
        <v>部门:405004益阳市赫山区妇幼保健院</v>
      </c>
      <c r="B3" s="21"/>
      <c r="C3" s="21"/>
      <c r="D3" s="21"/>
      <c r="E3" s="21"/>
      <c r="F3" s="21"/>
      <c r="G3" s="21"/>
      <c r="H3" s="21"/>
      <c r="I3" s="21"/>
      <c r="J3" s="21"/>
      <c r="K3" s="21"/>
      <c r="L3" s="21"/>
      <c r="M3" s="21"/>
      <c r="N3" s="21"/>
      <c r="O3" s="21"/>
      <c r="P3" s="21"/>
      <c r="Q3" s="21"/>
      <c r="R3" s="21"/>
      <c r="S3" s="17" t="s">
        <v>31</v>
      </c>
      <c r="T3" s="17"/>
    </row>
    <row r="4" ht="29.25" customHeight="1" spans="1:20">
      <c r="A4" s="22" t="s">
        <v>156</v>
      </c>
      <c r="B4" s="22"/>
      <c r="C4" s="22"/>
      <c r="D4" s="22" t="s">
        <v>197</v>
      </c>
      <c r="E4" s="22" t="s">
        <v>198</v>
      </c>
      <c r="F4" s="22" t="s">
        <v>215</v>
      </c>
      <c r="G4" s="22" t="s">
        <v>159</v>
      </c>
      <c r="H4" s="22"/>
      <c r="I4" s="22"/>
      <c r="J4" s="22"/>
      <c r="K4" s="22" t="s">
        <v>160</v>
      </c>
      <c r="L4" s="22"/>
      <c r="M4" s="22"/>
      <c r="N4" s="22"/>
      <c r="O4" s="22"/>
      <c r="P4" s="22"/>
      <c r="Q4" s="22"/>
      <c r="R4" s="22"/>
      <c r="S4" s="22"/>
      <c r="T4" s="22"/>
    </row>
    <row r="5" ht="50.1" customHeight="1" spans="1:20">
      <c r="A5" s="22" t="s">
        <v>164</v>
      </c>
      <c r="B5" s="22" t="s">
        <v>165</v>
      </c>
      <c r="C5" s="22" t="s">
        <v>166</v>
      </c>
      <c r="D5" s="22"/>
      <c r="E5" s="22"/>
      <c r="F5" s="22"/>
      <c r="G5" s="22" t="s">
        <v>135</v>
      </c>
      <c r="H5" s="22" t="s">
        <v>216</v>
      </c>
      <c r="I5" s="22" t="s">
        <v>217</v>
      </c>
      <c r="J5" s="22" t="s">
        <v>208</v>
      </c>
      <c r="K5" s="22" t="s">
        <v>135</v>
      </c>
      <c r="L5" s="22" t="s">
        <v>219</v>
      </c>
      <c r="M5" s="22" t="s">
        <v>220</v>
      </c>
      <c r="N5" s="22" t="s">
        <v>210</v>
      </c>
      <c r="O5" s="22" t="s">
        <v>221</v>
      </c>
      <c r="P5" s="22" t="s">
        <v>222</v>
      </c>
      <c r="Q5" s="22" t="s">
        <v>223</v>
      </c>
      <c r="R5" s="22" t="s">
        <v>206</v>
      </c>
      <c r="S5" s="22" t="s">
        <v>209</v>
      </c>
      <c r="T5" s="22" t="s">
        <v>213</v>
      </c>
    </row>
    <row r="6" ht="22.9" customHeight="1" spans="1:20">
      <c r="A6" s="32"/>
      <c r="B6" s="32"/>
      <c r="C6" s="32"/>
      <c r="D6" s="32"/>
      <c r="E6" s="32" t="s">
        <v>135</v>
      </c>
      <c r="F6" s="34"/>
      <c r="G6" s="34"/>
      <c r="H6" s="34"/>
      <c r="I6" s="34"/>
      <c r="J6" s="34"/>
      <c r="K6" s="34"/>
      <c r="L6" s="34"/>
      <c r="M6" s="34"/>
      <c r="N6" s="34"/>
      <c r="O6" s="34"/>
      <c r="P6" s="34"/>
      <c r="Q6" s="34"/>
      <c r="R6" s="34"/>
      <c r="S6" s="34"/>
      <c r="T6" s="34"/>
    </row>
    <row r="7" ht="22.9" customHeight="1" spans="1:20">
      <c r="A7" s="32"/>
      <c r="B7" s="32"/>
      <c r="C7" s="32"/>
      <c r="D7" s="38"/>
      <c r="E7" s="38"/>
      <c r="F7" s="34"/>
      <c r="G7" s="34"/>
      <c r="H7" s="34"/>
      <c r="I7" s="34"/>
      <c r="J7" s="34"/>
      <c r="K7" s="34"/>
      <c r="L7" s="34"/>
      <c r="M7" s="34"/>
      <c r="N7" s="34"/>
      <c r="O7" s="34"/>
      <c r="P7" s="34"/>
      <c r="Q7" s="34"/>
      <c r="R7" s="34"/>
      <c r="S7" s="34"/>
      <c r="T7" s="34"/>
    </row>
    <row r="8" ht="22.9" customHeight="1" spans="1:20">
      <c r="A8" s="41"/>
      <c r="B8" s="41"/>
      <c r="C8" s="41"/>
      <c r="D8" s="39"/>
      <c r="E8" s="39"/>
      <c r="F8" s="34"/>
      <c r="G8" s="34"/>
      <c r="H8" s="34"/>
      <c r="I8" s="34"/>
      <c r="J8" s="34"/>
      <c r="K8" s="34"/>
      <c r="L8" s="34"/>
      <c r="M8" s="34"/>
      <c r="N8" s="34"/>
      <c r="O8" s="34"/>
      <c r="P8" s="34"/>
      <c r="Q8" s="34"/>
      <c r="R8" s="34"/>
      <c r="S8" s="34"/>
      <c r="T8" s="34"/>
    </row>
    <row r="9" ht="22.9" customHeight="1" spans="1:20">
      <c r="A9" s="42"/>
      <c r="B9" s="42"/>
      <c r="C9" s="42"/>
      <c r="D9" s="35"/>
      <c r="E9" s="43"/>
      <c r="F9" s="40"/>
      <c r="G9" s="36"/>
      <c r="H9" s="36"/>
      <c r="I9" s="36"/>
      <c r="J9" s="36"/>
      <c r="K9" s="36"/>
      <c r="L9" s="36"/>
      <c r="M9" s="36"/>
      <c r="N9" s="36"/>
      <c r="O9" s="36"/>
      <c r="P9" s="36"/>
      <c r="Q9" s="36"/>
      <c r="R9" s="36"/>
      <c r="S9" s="36"/>
      <c r="T9" s="3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8">
      <c r="A1" s="3"/>
      <c r="H1" s="30" t="s">
        <v>402</v>
      </c>
    </row>
    <row r="2" ht="38.85" customHeight="1" spans="1:8">
      <c r="A2" s="31" t="s">
        <v>403</v>
      </c>
      <c r="B2" s="31"/>
      <c r="C2" s="31"/>
      <c r="D2" s="31"/>
      <c r="E2" s="31"/>
      <c r="F2" s="31"/>
      <c r="G2" s="31"/>
      <c r="H2" s="31"/>
    </row>
    <row r="3" ht="24.2" customHeight="1" spans="1:8">
      <c r="A3" s="21" t="str">
        <f>"部门"&amp;":"&amp;封面!E4&amp;封面!E5</f>
        <v>部门:405004益阳市赫山区妇幼保健院</v>
      </c>
      <c r="B3" s="21"/>
      <c r="C3" s="21"/>
      <c r="D3" s="21"/>
      <c r="E3" s="21"/>
      <c r="F3" s="21"/>
      <c r="G3" s="21"/>
      <c r="H3" s="17" t="s">
        <v>31</v>
      </c>
    </row>
    <row r="4" ht="19.9" customHeight="1" spans="1:8">
      <c r="A4" s="22" t="s">
        <v>157</v>
      </c>
      <c r="B4" s="22" t="s">
        <v>158</v>
      </c>
      <c r="C4" s="22" t="s">
        <v>135</v>
      </c>
      <c r="D4" s="22" t="s">
        <v>404</v>
      </c>
      <c r="E4" s="22"/>
      <c r="F4" s="22"/>
      <c r="G4" s="22"/>
      <c r="H4" s="22" t="s">
        <v>160</v>
      </c>
    </row>
    <row r="5" ht="23.25" customHeight="1" spans="1:8">
      <c r="A5" s="22"/>
      <c r="B5" s="22"/>
      <c r="C5" s="22"/>
      <c r="D5" s="22" t="s">
        <v>137</v>
      </c>
      <c r="E5" s="22" t="s">
        <v>238</v>
      </c>
      <c r="F5" s="22"/>
      <c r="G5" s="22" t="s">
        <v>239</v>
      </c>
      <c r="H5" s="22"/>
    </row>
    <row r="6" ht="23.25" customHeight="1" spans="1:8">
      <c r="A6" s="22"/>
      <c r="B6" s="22"/>
      <c r="C6" s="22"/>
      <c r="D6" s="22"/>
      <c r="E6" s="22" t="s">
        <v>216</v>
      </c>
      <c r="F6" s="22" t="s">
        <v>208</v>
      </c>
      <c r="G6" s="22"/>
      <c r="H6" s="22"/>
    </row>
    <row r="7" ht="22.9" customHeight="1" spans="1:8">
      <c r="A7" s="32"/>
      <c r="B7" s="33" t="s">
        <v>135</v>
      </c>
      <c r="C7" s="34"/>
      <c r="D7" s="34"/>
      <c r="E7" s="34"/>
      <c r="F7" s="34"/>
      <c r="G7" s="34"/>
      <c r="H7" s="34"/>
    </row>
    <row r="8" ht="22.9" customHeight="1" spans="1:8">
      <c r="A8" s="38"/>
      <c r="B8" s="38"/>
      <c r="C8" s="34"/>
      <c r="D8" s="34"/>
      <c r="E8" s="34"/>
      <c r="F8" s="34"/>
      <c r="G8" s="34"/>
      <c r="H8" s="34"/>
    </row>
    <row r="9" ht="22.9" customHeight="1" spans="1:8">
      <c r="A9" s="39"/>
      <c r="B9" s="39"/>
      <c r="C9" s="34"/>
      <c r="D9" s="34"/>
      <c r="E9" s="34"/>
      <c r="F9" s="34"/>
      <c r="G9" s="34"/>
      <c r="H9" s="34"/>
    </row>
    <row r="10" ht="22.9" customHeight="1" spans="1:8">
      <c r="A10" s="39"/>
      <c r="B10" s="39"/>
      <c r="C10" s="34"/>
      <c r="D10" s="34"/>
      <c r="E10" s="34"/>
      <c r="F10" s="34"/>
      <c r="G10" s="34"/>
      <c r="H10" s="34"/>
    </row>
    <row r="11" ht="22.9" customHeight="1" spans="1:8">
      <c r="A11" s="39"/>
      <c r="B11" s="39"/>
      <c r="C11" s="34"/>
      <c r="D11" s="34"/>
      <c r="E11" s="34"/>
      <c r="F11" s="34"/>
      <c r="G11" s="34"/>
      <c r="H11" s="34"/>
    </row>
    <row r="12" ht="22.9" customHeight="1" spans="1:8">
      <c r="A12" s="35"/>
      <c r="B12" s="35"/>
      <c r="C12" s="36"/>
      <c r="D12" s="36"/>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8">
      <c r="A1" s="3"/>
      <c r="H1" s="30" t="s">
        <v>405</v>
      </c>
    </row>
    <row r="2" ht="38.85" customHeight="1" spans="1:8">
      <c r="A2" s="31" t="s">
        <v>26</v>
      </c>
      <c r="B2" s="31"/>
      <c r="C2" s="31"/>
      <c r="D2" s="31"/>
      <c r="E2" s="31"/>
      <c r="F2" s="31"/>
      <c r="G2" s="31"/>
      <c r="H2" s="31"/>
    </row>
    <row r="3" ht="24.2" customHeight="1" spans="1:8">
      <c r="A3" s="21" t="str">
        <f>"部门"&amp;":"&amp;封面!E4&amp;封面!E5</f>
        <v>部门:405004益阳市赫山区妇幼保健院</v>
      </c>
      <c r="B3" s="21"/>
      <c r="C3" s="21"/>
      <c r="D3" s="21"/>
      <c r="E3" s="21"/>
      <c r="F3" s="21"/>
      <c r="G3" s="21"/>
      <c r="H3" s="17" t="s">
        <v>31</v>
      </c>
    </row>
    <row r="4" ht="20.65" customHeight="1" spans="1:8">
      <c r="A4" s="22" t="s">
        <v>157</v>
      </c>
      <c r="B4" s="22" t="s">
        <v>158</v>
      </c>
      <c r="C4" s="22" t="s">
        <v>135</v>
      </c>
      <c r="D4" s="22" t="s">
        <v>406</v>
      </c>
      <c r="E4" s="22"/>
      <c r="F4" s="22"/>
      <c r="G4" s="22"/>
      <c r="H4" s="22" t="s">
        <v>160</v>
      </c>
    </row>
    <row r="5" ht="18.95" customHeight="1" spans="1:8">
      <c r="A5" s="22"/>
      <c r="B5" s="22"/>
      <c r="C5" s="22"/>
      <c r="D5" s="22" t="s">
        <v>137</v>
      </c>
      <c r="E5" s="22" t="s">
        <v>238</v>
      </c>
      <c r="F5" s="22"/>
      <c r="G5" s="22" t="s">
        <v>239</v>
      </c>
      <c r="H5" s="22"/>
    </row>
    <row r="6" ht="24.2" customHeight="1" spans="1:8">
      <c r="A6" s="22"/>
      <c r="B6" s="22"/>
      <c r="C6" s="22"/>
      <c r="D6" s="22"/>
      <c r="E6" s="22" t="s">
        <v>216</v>
      </c>
      <c r="F6" s="22" t="s">
        <v>208</v>
      </c>
      <c r="G6" s="22"/>
      <c r="H6" s="22"/>
    </row>
    <row r="7" ht="22.9" customHeight="1" spans="1:8">
      <c r="A7" s="32"/>
      <c r="B7" s="33" t="s">
        <v>135</v>
      </c>
      <c r="C7" s="34"/>
      <c r="D7" s="34"/>
      <c r="E7" s="34"/>
      <c r="F7" s="34"/>
      <c r="G7" s="34"/>
      <c r="H7" s="34"/>
    </row>
    <row r="8" ht="22.9" customHeight="1" spans="1:8">
      <c r="A8" s="38"/>
      <c r="B8" s="38"/>
      <c r="C8" s="34"/>
      <c r="D8" s="34"/>
      <c r="E8" s="34"/>
      <c r="F8" s="34"/>
      <c r="G8" s="34"/>
      <c r="H8" s="34"/>
    </row>
    <row r="9" ht="22.9" customHeight="1" spans="1:8">
      <c r="A9" s="39"/>
      <c r="B9" s="39"/>
      <c r="C9" s="34"/>
      <c r="D9" s="34"/>
      <c r="E9" s="34"/>
      <c r="F9" s="34"/>
      <c r="G9" s="34"/>
      <c r="H9" s="34"/>
    </row>
    <row r="10" ht="22.9" customHeight="1" spans="1:8">
      <c r="A10" s="39"/>
      <c r="B10" s="39"/>
      <c r="C10" s="34"/>
      <c r="D10" s="34"/>
      <c r="E10" s="34"/>
      <c r="F10" s="34"/>
      <c r="G10" s="34"/>
      <c r="H10" s="34"/>
    </row>
    <row r="11" ht="22.9" customHeight="1" spans="1:8">
      <c r="A11" s="39"/>
      <c r="B11" s="39"/>
      <c r="C11" s="34"/>
      <c r="D11" s="34"/>
      <c r="E11" s="34"/>
      <c r="F11" s="34"/>
      <c r="G11" s="34"/>
      <c r="H11" s="34"/>
    </row>
    <row r="12" ht="22.9" customHeight="1" spans="1:8">
      <c r="A12" s="35"/>
      <c r="B12" s="35"/>
      <c r="C12" s="36"/>
      <c r="D12" s="36"/>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zoomScale="143" zoomScaleNormal="143" workbookViewId="0">
      <selection activeCell="A15" sqref="$A15:$XFD24"/>
    </sheetView>
  </sheetViews>
  <sheetFormatPr defaultColWidth="10" defaultRowHeight="13.5"/>
  <cols>
    <col min="1" max="1" width="10" customWidth="1"/>
    <col min="2" max="2" width="17.7333333333333" customWidth="1"/>
    <col min="3" max="3" width="8.65" customWidth="1"/>
    <col min="4" max="14" width="7.75" customWidth="1"/>
    <col min="15" max="18" width="9.75" customWidth="1"/>
  </cols>
  <sheetData>
    <row r="1" ht="16.35" customHeight="1" spans="1:14">
      <c r="A1" s="3"/>
      <c r="M1" s="30" t="s">
        <v>407</v>
      </c>
      <c r="N1" s="30"/>
    </row>
    <row r="2" ht="45.75" customHeight="1" spans="1:14">
      <c r="A2" s="31" t="s">
        <v>27</v>
      </c>
      <c r="B2" s="31"/>
      <c r="C2" s="31"/>
      <c r="D2" s="31"/>
      <c r="E2" s="31"/>
      <c r="F2" s="31"/>
      <c r="G2" s="31"/>
      <c r="H2" s="31"/>
      <c r="I2" s="31"/>
      <c r="J2" s="31"/>
      <c r="K2" s="31"/>
      <c r="L2" s="31"/>
      <c r="M2" s="31"/>
      <c r="N2" s="31"/>
    </row>
    <row r="3" ht="18.2" customHeight="1" spans="1:14">
      <c r="A3" s="21" t="str">
        <f>"部门"&amp;":"&amp;封面!E4&amp;封面!E5</f>
        <v>部门:405004益阳市赫山区妇幼保健院</v>
      </c>
      <c r="B3" s="21"/>
      <c r="C3" s="21"/>
      <c r="D3" s="21"/>
      <c r="E3" s="21"/>
      <c r="F3" s="21"/>
      <c r="G3" s="21"/>
      <c r="H3" s="21"/>
      <c r="I3" s="21"/>
      <c r="J3" s="21"/>
      <c r="K3" s="21"/>
      <c r="L3" s="21"/>
      <c r="M3" s="17" t="s">
        <v>31</v>
      </c>
      <c r="N3" s="17"/>
    </row>
    <row r="4" ht="26.1" customHeight="1" spans="1:14">
      <c r="A4" s="22" t="s">
        <v>197</v>
      </c>
      <c r="B4" s="22" t="s">
        <v>408</v>
      </c>
      <c r="C4" s="22" t="s">
        <v>409</v>
      </c>
      <c r="D4" s="22"/>
      <c r="E4" s="22"/>
      <c r="F4" s="22"/>
      <c r="G4" s="22"/>
      <c r="H4" s="22"/>
      <c r="I4" s="22"/>
      <c r="J4" s="22"/>
      <c r="K4" s="22"/>
      <c r="L4" s="22"/>
      <c r="M4" s="22" t="s">
        <v>410</v>
      </c>
      <c r="N4" s="22"/>
    </row>
    <row r="5" ht="31.9" customHeight="1" spans="1:14">
      <c r="A5" s="22"/>
      <c r="B5" s="22"/>
      <c r="C5" s="22" t="s">
        <v>411</v>
      </c>
      <c r="D5" s="22" t="s">
        <v>138</v>
      </c>
      <c r="E5" s="22"/>
      <c r="F5" s="22"/>
      <c r="G5" s="22"/>
      <c r="H5" s="22"/>
      <c r="I5" s="22"/>
      <c r="J5" s="22" t="s">
        <v>412</v>
      </c>
      <c r="K5" s="22" t="s">
        <v>140</v>
      </c>
      <c r="L5" s="22" t="s">
        <v>141</v>
      </c>
      <c r="M5" s="22" t="s">
        <v>413</v>
      </c>
      <c r="N5" s="22" t="s">
        <v>414</v>
      </c>
    </row>
    <row r="6" ht="44.85" customHeight="1" spans="1:14">
      <c r="A6" s="22"/>
      <c r="B6" s="22"/>
      <c r="C6" s="22"/>
      <c r="D6" s="22" t="s">
        <v>415</v>
      </c>
      <c r="E6" s="22" t="s">
        <v>416</v>
      </c>
      <c r="F6" s="22" t="s">
        <v>417</v>
      </c>
      <c r="G6" s="22" t="s">
        <v>418</v>
      </c>
      <c r="H6" s="22" t="s">
        <v>419</v>
      </c>
      <c r="I6" s="22" t="s">
        <v>420</v>
      </c>
      <c r="J6" s="22"/>
      <c r="K6" s="22"/>
      <c r="L6" s="22"/>
      <c r="M6" s="22"/>
      <c r="N6" s="22"/>
    </row>
    <row r="7" ht="22.9" customHeight="1" spans="1:14">
      <c r="A7" s="32"/>
      <c r="B7" s="33" t="s">
        <v>135</v>
      </c>
      <c r="C7" s="34">
        <f>SUM(C8:C12)</f>
        <v>85</v>
      </c>
      <c r="D7" s="34">
        <f>SUM(D8:D12)</f>
        <v>85</v>
      </c>
      <c r="E7" s="34"/>
      <c r="F7" s="34"/>
      <c r="G7" s="34"/>
      <c r="H7" s="34"/>
      <c r="I7" s="34"/>
      <c r="J7" s="34"/>
      <c r="K7" s="34"/>
      <c r="L7" s="34"/>
      <c r="M7" s="34">
        <f>SUM(M8:M12)</f>
        <v>85</v>
      </c>
      <c r="N7" s="32"/>
    </row>
    <row r="8" ht="22.9" customHeight="1" spans="1:14">
      <c r="A8" s="35">
        <v>405004</v>
      </c>
      <c r="B8" s="35" t="s">
        <v>421</v>
      </c>
      <c r="C8" s="36">
        <v>5</v>
      </c>
      <c r="D8" s="36">
        <v>5</v>
      </c>
      <c r="E8" s="34"/>
      <c r="F8" s="34"/>
      <c r="G8" s="34"/>
      <c r="H8" s="34"/>
      <c r="I8" s="34"/>
      <c r="J8" s="34"/>
      <c r="K8" s="34"/>
      <c r="L8" s="34"/>
      <c r="M8" s="36">
        <v>5</v>
      </c>
      <c r="N8" s="32"/>
    </row>
    <row r="9" ht="22.9" customHeight="1" spans="1:14">
      <c r="A9" s="35">
        <v>405004</v>
      </c>
      <c r="B9" s="35" t="s">
        <v>422</v>
      </c>
      <c r="C9" s="36">
        <v>10</v>
      </c>
      <c r="D9" s="36">
        <v>10</v>
      </c>
      <c r="E9" s="36"/>
      <c r="F9" s="36"/>
      <c r="G9" s="36"/>
      <c r="H9" s="36"/>
      <c r="I9" s="36"/>
      <c r="J9" s="36"/>
      <c r="K9" s="36"/>
      <c r="L9" s="36"/>
      <c r="M9" s="36">
        <v>10</v>
      </c>
      <c r="N9" s="37"/>
    </row>
    <row r="10" ht="22.9" customHeight="1" spans="1:14">
      <c r="A10" s="35">
        <v>405004</v>
      </c>
      <c r="B10" s="35" t="s">
        <v>423</v>
      </c>
      <c r="C10" s="36">
        <v>50</v>
      </c>
      <c r="D10" s="36">
        <v>50</v>
      </c>
      <c r="E10" s="36"/>
      <c r="F10" s="36"/>
      <c r="G10" s="36"/>
      <c r="H10" s="36"/>
      <c r="I10" s="36"/>
      <c r="J10" s="36"/>
      <c r="K10" s="36"/>
      <c r="L10" s="36"/>
      <c r="M10" s="36">
        <v>50</v>
      </c>
      <c r="N10" s="37"/>
    </row>
    <row r="11" ht="22.9" customHeight="1" spans="1:14">
      <c r="A11" s="35">
        <v>405004</v>
      </c>
      <c r="B11" s="35" t="s">
        <v>424</v>
      </c>
      <c r="C11" s="36">
        <v>5</v>
      </c>
      <c r="D11" s="36">
        <v>5</v>
      </c>
      <c r="E11" s="36"/>
      <c r="F11" s="36"/>
      <c r="G11" s="36"/>
      <c r="H11" s="36"/>
      <c r="I11" s="36"/>
      <c r="J11" s="36"/>
      <c r="K11" s="36"/>
      <c r="L11" s="36"/>
      <c r="M11" s="36">
        <v>5</v>
      </c>
      <c r="N11" s="37"/>
    </row>
    <row r="12" ht="22.9" customHeight="1" spans="1:14">
      <c r="A12" s="35">
        <v>405004</v>
      </c>
      <c r="B12" s="35" t="s">
        <v>425</v>
      </c>
      <c r="C12" s="36">
        <v>15</v>
      </c>
      <c r="D12" s="36">
        <v>15</v>
      </c>
      <c r="E12" s="36"/>
      <c r="F12" s="36"/>
      <c r="G12" s="36"/>
      <c r="H12" s="36"/>
      <c r="I12" s="36"/>
      <c r="J12" s="36"/>
      <c r="K12" s="36"/>
      <c r="L12" s="36"/>
      <c r="M12" s="36">
        <v>15</v>
      </c>
      <c r="N12" s="37"/>
    </row>
    <row r="13" ht="22.9" customHeight="1" spans="1:14">
      <c r="A13" s="35"/>
      <c r="B13" s="35"/>
      <c r="C13" s="36"/>
      <c r="D13" s="36"/>
      <c r="E13" s="36"/>
      <c r="F13" s="36"/>
      <c r="G13" s="36"/>
      <c r="H13" s="36"/>
      <c r="I13" s="36"/>
      <c r="J13" s="36"/>
      <c r="K13" s="36"/>
      <c r="L13" s="36"/>
      <c r="M13" s="36"/>
      <c r="N13" s="37"/>
    </row>
    <row r="14" ht="22.9" customHeight="1" spans="1:14">
      <c r="A14" s="35"/>
      <c r="B14" s="35"/>
      <c r="C14" s="36"/>
      <c r="D14" s="36"/>
      <c r="E14" s="36"/>
      <c r="F14" s="36"/>
      <c r="G14" s="36"/>
      <c r="H14" s="36"/>
      <c r="I14" s="36"/>
      <c r="J14" s="36"/>
      <c r="K14" s="36"/>
      <c r="L14" s="36"/>
      <c r="M14" s="36"/>
      <c r="N14" s="37"/>
    </row>
    <row r="15" ht="22.9" hidden="1" customHeight="1" spans="1:14">
      <c r="A15" s="35"/>
      <c r="B15" s="35"/>
      <c r="C15" s="36"/>
      <c r="D15" s="36"/>
      <c r="E15" s="36"/>
      <c r="F15" s="36"/>
      <c r="G15" s="36"/>
      <c r="H15" s="36"/>
      <c r="I15" s="36"/>
      <c r="J15" s="36"/>
      <c r="K15" s="36"/>
      <c r="L15" s="36"/>
      <c r="M15" s="36"/>
      <c r="N15" s="37"/>
    </row>
    <row r="16" ht="22.9" hidden="1" customHeight="1" spans="1:14">
      <c r="A16" s="35"/>
      <c r="B16" s="35"/>
      <c r="C16" s="36"/>
      <c r="D16" s="36"/>
      <c r="E16" s="36"/>
      <c r="F16" s="36"/>
      <c r="G16" s="36"/>
      <c r="H16" s="36"/>
      <c r="I16" s="36"/>
      <c r="J16" s="36"/>
      <c r="K16" s="36"/>
      <c r="L16" s="36"/>
      <c r="M16" s="36"/>
      <c r="N16" s="37"/>
    </row>
    <row r="17" ht="22.9" hidden="1" customHeight="1" spans="1:14">
      <c r="A17" s="35"/>
      <c r="B17" s="35"/>
      <c r="C17" s="36"/>
      <c r="D17" s="36"/>
      <c r="E17" s="36"/>
      <c r="F17" s="36"/>
      <c r="G17" s="36"/>
      <c r="H17" s="36"/>
      <c r="I17" s="36"/>
      <c r="J17" s="36"/>
      <c r="K17" s="36"/>
      <c r="L17" s="36"/>
      <c r="M17" s="36"/>
      <c r="N17" s="37"/>
    </row>
    <row r="18" ht="22.9" hidden="1" customHeight="1" spans="1:14">
      <c r="A18" s="35"/>
      <c r="B18" s="35"/>
      <c r="C18" s="36"/>
      <c r="D18" s="36"/>
      <c r="E18" s="36"/>
      <c r="F18" s="36"/>
      <c r="G18" s="36"/>
      <c r="H18" s="36"/>
      <c r="I18" s="36"/>
      <c r="J18" s="36"/>
      <c r="K18" s="36"/>
      <c r="L18" s="36"/>
      <c r="M18" s="36"/>
      <c r="N18" s="37"/>
    </row>
    <row r="19" ht="22.9" hidden="1" customHeight="1" spans="1:14">
      <c r="A19" s="35"/>
      <c r="B19" s="35"/>
      <c r="C19" s="36"/>
      <c r="D19" s="36"/>
      <c r="E19" s="36"/>
      <c r="F19" s="36"/>
      <c r="G19" s="36"/>
      <c r="H19" s="36"/>
      <c r="I19" s="36"/>
      <c r="J19" s="36"/>
      <c r="K19" s="36"/>
      <c r="L19" s="36"/>
      <c r="M19" s="36"/>
      <c r="N19" s="37"/>
    </row>
    <row r="20" ht="22.9" hidden="1" customHeight="1" spans="1:14">
      <c r="A20" s="35"/>
      <c r="B20" s="35"/>
      <c r="C20" s="36"/>
      <c r="D20" s="36"/>
      <c r="E20" s="36"/>
      <c r="F20" s="36"/>
      <c r="G20" s="36"/>
      <c r="H20" s="36"/>
      <c r="I20" s="36"/>
      <c r="J20" s="36"/>
      <c r="K20" s="36"/>
      <c r="L20" s="36"/>
      <c r="M20" s="36"/>
      <c r="N20" s="37"/>
    </row>
    <row r="21" ht="22.9" hidden="1" customHeight="1" spans="1:14">
      <c r="A21" s="35"/>
      <c r="B21" s="35"/>
      <c r="C21" s="36"/>
      <c r="D21" s="36"/>
      <c r="E21" s="36"/>
      <c r="F21" s="36"/>
      <c r="G21" s="36"/>
      <c r="H21" s="36"/>
      <c r="I21" s="36"/>
      <c r="J21" s="36"/>
      <c r="K21" s="36"/>
      <c r="L21" s="36"/>
      <c r="M21" s="36"/>
      <c r="N21" s="37"/>
    </row>
    <row r="22" ht="22.9" hidden="1" customHeight="1" spans="1:14">
      <c r="A22" s="35"/>
      <c r="B22" s="35"/>
      <c r="C22" s="36"/>
      <c r="D22" s="36"/>
      <c r="E22" s="36"/>
      <c r="F22" s="36"/>
      <c r="G22" s="36"/>
      <c r="H22" s="36"/>
      <c r="I22" s="36"/>
      <c r="J22" s="36"/>
      <c r="K22" s="36"/>
      <c r="L22" s="36"/>
      <c r="M22" s="36"/>
      <c r="N22" s="37"/>
    </row>
    <row r="23" ht="22.9" hidden="1" customHeight="1" spans="1:14">
      <c r="A23" s="35"/>
      <c r="B23" s="35"/>
      <c r="C23" s="36"/>
      <c r="D23" s="36"/>
      <c r="E23" s="36"/>
      <c r="F23" s="36"/>
      <c r="G23" s="36"/>
      <c r="H23" s="36"/>
      <c r="I23" s="36"/>
      <c r="J23" s="36"/>
      <c r="K23" s="36"/>
      <c r="L23" s="36"/>
      <c r="M23" s="36"/>
      <c r="N23" s="37"/>
    </row>
    <row r="24" hidden="1"/>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workbookViewId="0">
      <pane ySplit="5" topLeftCell="A6" activePane="bottomLeft" state="frozen"/>
      <selection/>
      <selection pane="bottomLeft" activeCell="H42" sqref="H42"/>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9.5" customWidth="1"/>
    <col min="10" max="10" width="11.5" customWidth="1"/>
    <col min="11" max="11" width="5.25" customWidth="1"/>
    <col min="12" max="12" width="7.375" customWidth="1"/>
    <col min="13" max="13" width="15.25" customWidth="1"/>
    <col min="14" max="18" width="9.75" customWidth="1"/>
  </cols>
  <sheetData>
    <row r="1" ht="16.35" customHeight="1" spans="1:13">
      <c r="A1" s="3"/>
      <c r="B1" s="3"/>
      <c r="C1" s="3"/>
      <c r="D1" s="3"/>
      <c r="E1" s="3"/>
      <c r="F1" s="3"/>
      <c r="G1" s="3"/>
      <c r="H1" s="3"/>
      <c r="I1" s="3"/>
      <c r="J1" s="3"/>
      <c r="K1" s="3"/>
      <c r="L1" s="3"/>
      <c r="M1" s="30" t="s">
        <v>426</v>
      </c>
    </row>
    <row r="2" ht="37.9" customHeight="1" spans="1:13">
      <c r="A2" s="3"/>
      <c r="B2" s="3"/>
      <c r="C2" s="20" t="s">
        <v>427</v>
      </c>
      <c r="D2" s="20"/>
      <c r="E2" s="20"/>
      <c r="F2" s="20"/>
      <c r="G2" s="20"/>
      <c r="H2" s="20"/>
      <c r="I2" s="20"/>
      <c r="J2" s="20"/>
      <c r="K2" s="20"/>
      <c r="L2" s="20"/>
      <c r="M2" s="20"/>
    </row>
    <row r="3" ht="21.6" customHeight="1" spans="1:13">
      <c r="A3" s="21" t="str">
        <f>"部门"&amp;":"&amp;封面!E4&amp;封面!E5</f>
        <v>部门:405004益阳市赫山区妇幼保健院</v>
      </c>
      <c r="B3" s="21"/>
      <c r="C3" s="21"/>
      <c r="D3" s="21"/>
      <c r="E3" s="21"/>
      <c r="F3" s="21"/>
      <c r="G3" s="21"/>
      <c r="H3" s="21"/>
      <c r="I3" s="21"/>
      <c r="J3" s="21"/>
      <c r="K3" s="21"/>
      <c r="L3" s="17" t="s">
        <v>31</v>
      </c>
      <c r="M3" s="17"/>
    </row>
    <row r="4" ht="33.6" customHeight="1" spans="1:13">
      <c r="A4" s="22" t="s">
        <v>197</v>
      </c>
      <c r="B4" s="22" t="s">
        <v>428</v>
      </c>
      <c r="C4" s="22" t="s">
        <v>429</v>
      </c>
      <c r="D4" s="22" t="s">
        <v>430</v>
      </c>
      <c r="E4" s="22" t="s">
        <v>431</v>
      </c>
      <c r="F4" s="22"/>
      <c r="G4" s="22"/>
      <c r="H4" s="22"/>
      <c r="I4" s="22"/>
      <c r="J4" s="22"/>
      <c r="K4" s="22"/>
      <c r="L4" s="22"/>
      <c r="M4" s="22"/>
    </row>
    <row r="5" ht="36.2" customHeight="1" spans="1:13">
      <c r="A5" s="22"/>
      <c r="B5" s="22"/>
      <c r="C5" s="22"/>
      <c r="D5" s="22"/>
      <c r="E5" s="22" t="s">
        <v>432</v>
      </c>
      <c r="F5" s="22" t="s">
        <v>433</v>
      </c>
      <c r="G5" s="22" t="s">
        <v>434</v>
      </c>
      <c r="H5" s="22" t="s">
        <v>435</v>
      </c>
      <c r="I5" s="22" t="s">
        <v>436</v>
      </c>
      <c r="J5" s="22" t="s">
        <v>437</v>
      </c>
      <c r="K5" s="22" t="s">
        <v>438</v>
      </c>
      <c r="L5" s="22" t="s">
        <v>439</v>
      </c>
      <c r="M5" s="22" t="s">
        <v>440</v>
      </c>
    </row>
    <row r="6" s="18" customFormat="1" ht="24" spans="1:13">
      <c r="A6" s="23">
        <v>405004</v>
      </c>
      <c r="B6" s="23" t="s">
        <v>441</v>
      </c>
      <c r="C6" s="24">
        <v>5</v>
      </c>
      <c r="D6" s="23" t="s">
        <v>442</v>
      </c>
      <c r="E6" s="25" t="s">
        <v>443</v>
      </c>
      <c r="F6" s="23" t="s">
        <v>444</v>
      </c>
      <c r="G6" s="23" t="s">
        <v>445</v>
      </c>
      <c r="H6" s="23" t="s">
        <v>446</v>
      </c>
      <c r="I6" s="23"/>
      <c r="J6" s="23"/>
      <c r="K6" s="23" t="s">
        <v>447</v>
      </c>
      <c r="L6" s="23" t="s">
        <v>448</v>
      </c>
      <c r="M6" s="23"/>
    </row>
    <row r="7" s="18" customFormat="1" ht="24" spans="1:13">
      <c r="A7" s="23"/>
      <c r="B7" s="23"/>
      <c r="C7" s="24"/>
      <c r="D7" s="23"/>
      <c r="E7" s="25"/>
      <c r="F7" s="23" t="s">
        <v>449</v>
      </c>
      <c r="G7" s="23" t="s">
        <v>450</v>
      </c>
      <c r="H7" s="23" t="s">
        <v>451</v>
      </c>
      <c r="I7" s="23"/>
      <c r="J7" s="23"/>
      <c r="K7" s="23" t="s">
        <v>447</v>
      </c>
      <c r="L7" s="23" t="s">
        <v>448</v>
      </c>
      <c r="M7" s="23"/>
    </row>
    <row r="8" s="18" customFormat="1" ht="36" spans="1:13">
      <c r="A8" s="23"/>
      <c r="B8" s="23"/>
      <c r="C8" s="24"/>
      <c r="D8" s="23"/>
      <c r="E8" s="25"/>
      <c r="F8" s="23" t="s">
        <v>452</v>
      </c>
      <c r="G8" s="23" t="s">
        <v>453</v>
      </c>
      <c r="H8" s="23" t="s">
        <v>454</v>
      </c>
      <c r="I8" s="23"/>
      <c r="J8" s="23"/>
      <c r="K8" s="23" t="s">
        <v>447</v>
      </c>
      <c r="L8" s="23" t="s">
        <v>448</v>
      </c>
      <c r="M8" s="23"/>
    </row>
    <row r="9" s="18" customFormat="1" ht="36" spans="1:13">
      <c r="A9" s="23"/>
      <c r="B9" s="23"/>
      <c r="C9" s="24"/>
      <c r="D9" s="23"/>
      <c r="E9" s="25" t="s">
        <v>455</v>
      </c>
      <c r="F9" s="23" t="s">
        <v>456</v>
      </c>
      <c r="G9" s="23" t="s">
        <v>457</v>
      </c>
      <c r="H9" s="23" t="s">
        <v>458</v>
      </c>
      <c r="I9" s="23"/>
      <c r="J9" s="23"/>
      <c r="K9" s="23" t="s">
        <v>447</v>
      </c>
      <c r="L9" s="23" t="s">
        <v>448</v>
      </c>
      <c r="M9" s="23"/>
    </row>
    <row r="10" s="18" customFormat="1" ht="48" spans="1:13">
      <c r="A10" s="23"/>
      <c r="B10" s="23"/>
      <c r="C10" s="24"/>
      <c r="D10" s="23"/>
      <c r="E10" s="25"/>
      <c r="F10" s="23" t="s">
        <v>459</v>
      </c>
      <c r="G10" s="23" t="s">
        <v>460</v>
      </c>
      <c r="H10" s="23" t="s">
        <v>461</v>
      </c>
      <c r="I10" s="23"/>
      <c r="J10" s="23"/>
      <c r="K10" s="23" t="s">
        <v>447</v>
      </c>
      <c r="L10" s="23" t="s">
        <v>448</v>
      </c>
      <c r="M10" s="23"/>
    </row>
    <row r="11" s="18" customFormat="1" ht="36" spans="1:13">
      <c r="A11" s="23"/>
      <c r="B11" s="23"/>
      <c r="C11" s="24"/>
      <c r="D11" s="23"/>
      <c r="E11" s="25"/>
      <c r="F11" s="23" t="s">
        <v>462</v>
      </c>
      <c r="G11" s="23" t="s">
        <v>463</v>
      </c>
      <c r="H11" s="23" t="s">
        <v>464</v>
      </c>
      <c r="I11" s="23"/>
      <c r="J11" s="23"/>
      <c r="K11" s="23" t="s">
        <v>447</v>
      </c>
      <c r="L11" s="23" t="s">
        <v>448</v>
      </c>
      <c r="M11" s="23"/>
    </row>
    <row r="12" s="18" customFormat="1" ht="36" spans="1:13">
      <c r="A12" s="23"/>
      <c r="B12" s="23"/>
      <c r="C12" s="24"/>
      <c r="D12" s="23"/>
      <c r="E12" s="25" t="s">
        <v>465</v>
      </c>
      <c r="F12" s="23" t="s">
        <v>466</v>
      </c>
      <c r="G12" s="23" t="s">
        <v>467</v>
      </c>
      <c r="H12" s="23" t="s">
        <v>468</v>
      </c>
      <c r="I12" s="23"/>
      <c r="J12" s="23"/>
      <c r="K12" s="23" t="s">
        <v>447</v>
      </c>
      <c r="L12" s="23" t="s">
        <v>448</v>
      </c>
      <c r="M12" s="23"/>
    </row>
    <row r="13" s="18" customFormat="1" ht="24" spans="1:13">
      <c r="A13" s="23"/>
      <c r="B13" s="23"/>
      <c r="C13" s="24"/>
      <c r="D13" s="23"/>
      <c r="E13" s="25" t="s">
        <v>469</v>
      </c>
      <c r="F13" s="23" t="s">
        <v>470</v>
      </c>
      <c r="G13" s="23" t="s">
        <v>471</v>
      </c>
      <c r="H13" s="23" t="s">
        <v>472</v>
      </c>
      <c r="I13" s="23"/>
      <c r="J13" s="23"/>
      <c r="K13" s="23" t="s">
        <v>447</v>
      </c>
      <c r="L13" s="23" t="s">
        <v>448</v>
      </c>
      <c r="M13" s="23"/>
    </row>
    <row r="14" s="18" customFormat="1" ht="60" spans="1:13">
      <c r="A14" s="23"/>
      <c r="B14" s="23"/>
      <c r="C14" s="24"/>
      <c r="D14" s="23"/>
      <c r="E14" s="25"/>
      <c r="F14" s="23" t="s">
        <v>473</v>
      </c>
      <c r="G14" s="23" t="s">
        <v>474</v>
      </c>
      <c r="H14" s="23" t="s">
        <v>475</v>
      </c>
      <c r="I14" s="23"/>
      <c r="J14" s="23"/>
      <c r="K14" s="23" t="s">
        <v>447</v>
      </c>
      <c r="L14" s="23" t="s">
        <v>448</v>
      </c>
      <c r="M14" s="23"/>
    </row>
    <row r="15" s="18" customFormat="1" ht="36" spans="1:13">
      <c r="A15" s="23"/>
      <c r="B15" s="23"/>
      <c r="C15" s="24"/>
      <c r="D15" s="23"/>
      <c r="E15" s="25"/>
      <c r="F15" s="23" t="s">
        <v>476</v>
      </c>
      <c r="G15" s="26" t="s">
        <v>477</v>
      </c>
      <c r="H15" s="23" t="s">
        <v>451</v>
      </c>
      <c r="I15" s="23"/>
      <c r="J15" s="23"/>
      <c r="K15" s="23" t="s">
        <v>447</v>
      </c>
      <c r="L15" s="23" t="s">
        <v>448</v>
      </c>
      <c r="M15" s="23"/>
    </row>
    <row r="16" s="18" customFormat="1" ht="36" spans="1:13">
      <c r="A16" s="23">
        <v>405004</v>
      </c>
      <c r="B16" s="23" t="s">
        <v>478</v>
      </c>
      <c r="C16" s="24">
        <v>15</v>
      </c>
      <c r="D16" s="23" t="s">
        <v>479</v>
      </c>
      <c r="E16" s="25" t="s">
        <v>469</v>
      </c>
      <c r="F16" s="23" t="s">
        <v>476</v>
      </c>
      <c r="G16" s="23" t="s">
        <v>477</v>
      </c>
      <c r="H16" s="23" t="s">
        <v>451</v>
      </c>
      <c r="I16" s="23"/>
      <c r="J16" s="23"/>
      <c r="K16" s="23" t="s">
        <v>447</v>
      </c>
      <c r="L16" s="23" t="s">
        <v>448</v>
      </c>
      <c r="M16" s="23"/>
    </row>
    <row r="17" s="18" customFormat="1" ht="36" spans="1:13">
      <c r="A17" s="23"/>
      <c r="B17" s="23"/>
      <c r="C17" s="24"/>
      <c r="D17" s="23"/>
      <c r="E17" s="25"/>
      <c r="F17" s="23" t="s">
        <v>473</v>
      </c>
      <c r="G17" s="23" t="s">
        <v>480</v>
      </c>
      <c r="H17" s="23" t="s">
        <v>475</v>
      </c>
      <c r="I17" s="23"/>
      <c r="J17" s="23"/>
      <c r="K17" s="23" t="s">
        <v>447</v>
      </c>
      <c r="L17" s="23" t="s">
        <v>448</v>
      </c>
      <c r="M17" s="23"/>
    </row>
    <row r="18" s="18" customFormat="1" ht="24" spans="1:13">
      <c r="A18" s="23"/>
      <c r="B18" s="23"/>
      <c r="C18" s="24"/>
      <c r="D18" s="23"/>
      <c r="E18" s="25"/>
      <c r="F18" s="23" t="s">
        <v>470</v>
      </c>
      <c r="G18" s="23" t="s">
        <v>481</v>
      </c>
      <c r="H18" s="23" t="s">
        <v>482</v>
      </c>
      <c r="I18" s="23"/>
      <c r="J18" s="23"/>
      <c r="K18" s="23" t="s">
        <v>447</v>
      </c>
      <c r="L18" s="23" t="s">
        <v>448</v>
      </c>
      <c r="M18" s="23"/>
    </row>
    <row r="19" s="18" customFormat="1" ht="36" spans="1:13">
      <c r="A19" s="23"/>
      <c r="B19" s="23"/>
      <c r="C19" s="24"/>
      <c r="D19" s="23"/>
      <c r="E19" s="25" t="s">
        <v>455</v>
      </c>
      <c r="F19" s="23" t="s">
        <v>459</v>
      </c>
      <c r="G19" s="23" t="s">
        <v>483</v>
      </c>
      <c r="H19" s="23" t="s">
        <v>484</v>
      </c>
      <c r="I19" s="23"/>
      <c r="J19" s="23"/>
      <c r="K19" s="23" t="s">
        <v>447</v>
      </c>
      <c r="L19" s="23" t="s">
        <v>448</v>
      </c>
      <c r="M19" s="23"/>
    </row>
    <row r="20" s="18" customFormat="1" ht="24" spans="1:13">
      <c r="A20" s="23"/>
      <c r="B20" s="23"/>
      <c r="C20" s="24"/>
      <c r="D20" s="23"/>
      <c r="E20" s="25"/>
      <c r="F20" s="23" t="s">
        <v>456</v>
      </c>
      <c r="G20" s="23" t="s">
        <v>485</v>
      </c>
      <c r="H20" s="23" t="s">
        <v>486</v>
      </c>
      <c r="I20" s="23"/>
      <c r="J20" s="23"/>
      <c r="K20" s="23" t="s">
        <v>447</v>
      </c>
      <c r="L20" s="23" t="s">
        <v>448</v>
      </c>
      <c r="M20" s="23"/>
    </row>
    <row r="21" s="18" customFormat="1" ht="36" spans="1:13">
      <c r="A21" s="23"/>
      <c r="B21" s="23"/>
      <c r="C21" s="24"/>
      <c r="D21" s="23"/>
      <c r="E21" s="25"/>
      <c r="F21" s="23" t="s">
        <v>462</v>
      </c>
      <c r="G21" s="23" t="s">
        <v>487</v>
      </c>
      <c r="H21" s="23" t="s">
        <v>488</v>
      </c>
      <c r="I21" s="23"/>
      <c r="J21" s="23"/>
      <c r="K21" s="23" t="s">
        <v>447</v>
      </c>
      <c r="L21" s="23" t="s">
        <v>448</v>
      </c>
      <c r="M21" s="23"/>
    </row>
    <row r="22" s="18" customFormat="1" ht="36" spans="1:13">
      <c r="A22" s="23"/>
      <c r="B22" s="23"/>
      <c r="C22" s="24"/>
      <c r="D22" s="23"/>
      <c r="E22" s="25" t="s">
        <v>465</v>
      </c>
      <c r="F22" s="23" t="s">
        <v>466</v>
      </c>
      <c r="G22" s="23" t="s">
        <v>489</v>
      </c>
      <c r="H22" s="23" t="s">
        <v>490</v>
      </c>
      <c r="I22" s="23"/>
      <c r="J22" s="23"/>
      <c r="K22" s="23" t="s">
        <v>447</v>
      </c>
      <c r="L22" s="23" t="s">
        <v>448</v>
      </c>
      <c r="M22" s="23"/>
    </row>
    <row r="23" s="18" customFormat="1" ht="36" spans="1:13">
      <c r="A23" s="23"/>
      <c r="B23" s="23"/>
      <c r="C23" s="24"/>
      <c r="D23" s="23"/>
      <c r="E23" s="25" t="s">
        <v>443</v>
      </c>
      <c r="F23" s="23" t="s">
        <v>452</v>
      </c>
      <c r="G23" s="23" t="s">
        <v>491</v>
      </c>
      <c r="H23" s="27" t="s">
        <v>454</v>
      </c>
      <c r="I23" s="23"/>
      <c r="J23" s="23"/>
      <c r="K23" s="23" t="s">
        <v>447</v>
      </c>
      <c r="L23" s="23" t="s">
        <v>448</v>
      </c>
      <c r="M23" s="23"/>
    </row>
    <row r="24" s="18" customFormat="1" ht="24" spans="1:13">
      <c r="A24" s="23"/>
      <c r="B24" s="23"/>
      <c r="C24" s="24"/>
      <c r="D24" s="23"/>
      <c r="E24" s="25"/>
      <c r="F24" s="23" t="s">
        <v>449</v>
      </c>
      <c r="G24" s="28" t="s">
        <v>492</v>
      </c>
      <c r="H24" s="23" t="s">
        <v>451</v>
      </c>
      <c r="I24" s="23"/>
      <c r="J24" s="23"/>
      <c r="K24" s="23" t="s">
        <v>447</v>
      </c>
      <c r="L24" s="23" t="s">
        <v>448</v>
      </c>
      <c r="M24" s="23"/>
    </row>
    <row r="25" s="18" customFormat="1" ht="24" spans="1:13">
      <c r="A25" s="23"/>
      <c r="B25" s="23"/>
      <c r="C25" s="24"/>
      <c r="D25" s="23"/>
      <c r="E25" s="25"/>
      <c r="F25" s="23" t="s">
        <v>444</v>
      </c>
      <c r="G25" s="23" t="s">
        <v>493</v>
      </c>
      <c r="H25" s="23" t="s">
        <v>494</v>
      </c>
      <c r="I25" s="23"/>
      <c r="J25" s="23"/>
      <c r="K25" s="23" t="s">
        <v>447</v>
      </c>
      <c r="L25" s="23" t="s">
        <v>448</v>
      </c>
      <c r="M25" s="23"/>
    </row>
    <row r="26" s="18" customFormat="1" ht="36" spans="1:13">
      <c r="A26" s="23">
        <v>405004</v>
      </c>
      <c r="B26" s="23" t="s">
        <v>495</v>
      </c>
      <c r="C26" s="24">
        <v>5</v>
      </c>
      <c r="D26" s="23" t="s">
        <v>496</v>
      </c>
      <c r="E26" s="25" t="s">
        <v>469</v>
      </c>
      <c r="F26" s="23" t="s">
        <v>476</v>
      </c>
      <c r="G26" s="23" t="s">
        <v>477</v>
      </c>
      <c r="H26" s="23" t="s">
        <v>451</v>
      </c>
      <c r="I26" s="23"/>
      <c r="J26" s="23"/>
      <c r="K26" s="23" t="s">
        <v>447</v>
      </c>
      <c r="L26" s="23" t="s">
        <v>448</v>
      </c>
      <c r="M26" s="23"/>
    </row>
    <row r="27" s="18" customFormat="1" ht="48" spans="1:13">
      <c r="A27" s="23"/>
      <c r="B27" s="23"/>
      <c r="C27" s="24"/>
      <c r="D27" s="23"/>
      <c r="E27" s="25"/>
      <c r="F27" s="23" t="s">
        <v>473</v>
      </c>
      <c r="G27" s="23" t="s">
        <v>497</v>
      </c>
      <c r="H27" s="23" t="s">
        <v>498</v>
      </c>
      <c r="I27" s="23"/>
      <c r="J27" s="23"/>
      <c r="K27" s="23" t="s">
        <v>447</v>
      </c>
      <c r="L27" s="23" t="s">
        <v>448</v>
      </c>
      <c r="M27" s="23"/>
    </row>
    <row r="28" s="18" customFormat="1" ht="24" spans="1:13">
      <c r="A28" s="23"/>
      <c r="B28" s="23"/>
      <c r="C28" s="24"/>
      <c r="D28" s="23"/>
      <c r="E28" s="25"/>
      <c r="F28" s="23" t="s">
        <v>470</v>
      </c>
      <c r="G28" s="23" t="s">
        <v>499</v>
      </c>
      <c r="H28" s="23" t="s">
        <v>500</v>
      </c>
      <c r="I28" s="23"/>
      <c r="J28" s="23"/>
      <c r="K28" s="23" t="s">
        <v>447</v>
      </c>
      <c r="L28" s="23" t="s">
        <v>448</v>
      </c>
      <c r="M28" s="23"/>
    </row>
    <row r="29" s="18" customFormat="1" ht="36" spans="1:13">
      <c r="A29" s="23"/>
      <c r="B29" s="23"/>
      <c r="C29" s="24"/>
      <c r="D29" s="23"/>
      <c r="E29" s="25" t="s">
        <v>455</v>
      </c>
      <c r="F29" s="23" t="s">
        <v>459</v>
      </c>
      <c r="G29" s="23" t="s">
        <v>501</v>
      </c>
      <c r="H29" s="23" t="s">
        <v>502</v>
      </c>
      <c r="I29" s="23"/>
      <c r="J29" s="23"/>
      <c r="K29" s="23" t="s">
        <v>447</v>
      </c>
      <c r="L29" s="23" t="s">
        <v>448</v>
      </c>
      <c r="M29" s="23"/>
    </row>
    <row r="30" s="18" customFormat="1" ht="14.25" spans="1:13">
      <c r="A30" s="23"/>
      <c r="B30" s="23"/>
      <c r="C30" s="24"/>
      <c r="D30" s="23"/>
      <c r="E30" s="25"/>
      <c r="F30" s="23" t="s">
        <v>456</v>
      </c>
      <c r="G30" s="23" t="s">
        <v>503</v>
      </c>
      <c r="H30" s="23" t="s">
        <v>504</v>
      </c>
      <c r="I30" s="23"/>
      <c r="J30" s="23"/>
      <c r="K30" s="23" t="s">
        <v>447</v>
      </c>
      <c r="L30" s="23" t="s">
        <v>448</v>
      </c>
      <c r="M30" s="23"/>
    </row>
    <row r="31" s="18" customFormat="1" ht="24" spans="1:13">
      <c r="A31" s="23"/>
      <c r="B31" s="23"/>
      <c r="C31" s="24"/>
      <c r="D31" s="23"/>
      <c r="E31" s="25"/>
      <c r="F31" s="23" t="s">
        <v>462</v>
      </c>
      <c r="G31" s="26" t="s">
        <v>505</v>
      </c>
      <c r="H31" s="23" t="s">
        <v>506</v>
      </c>
      <c r="I31" s="23"/>
      <c r="J31" s="23"/>
      <c r="K31" s="23" t="s">
        <v>447</v>
      </c>
      <c r="L31" s="23" t="s">
        <v>448</v>
      </c>
      <c r="M31" s="23"/>
    </row>
    <row r="32" s="18" customFormat="1" ht="36" spans="1:13">
      <c r="A32" s="23"/>
      <c r="B32" s="23"/>
      <c r="C32" s="24"/>
      <c r="D32" s="23"/>
      <c r="E32" s="25" t="s">
        <v>465</v>
      </c>
      <c r="F32" s="23" t="s">
        <v>466</v>
      </c>
      <c r="G32" s="23" t="s">
        <v>489</v>
      </c>
      <c r="H32" s="23" t="s">
        <v>490</v>
      </c>
      <c r="I32" s="23"/>
      <c r="J32" s="23"/>
      <c r="K32" s="23" t="s">
        <v>447</v>
      </c>
      <c r="L32" s="23" t="s">
        <v>448</v>
      </c>
      <c r="M32" s="23"/>
    </row>
    <row r="33" s="18" customFormat="1" ht="48" spans="1:13">
      <c r="A33" s="23"/>
      <c r="B33" s="23"/>
      <c r="C33" s="24"/>
      <c r="D33" s="23"/>
      <c r="E33" s="25" t="s">
        <v>443</v>
      </c>
      <c r="F33" s="23" t="s">
        <v>452</v>
      </c>
      <c r="G33" s="23" t="s">
        <v>507</v>
      </c>
      <c r="H33" s="23" t="s">
        <v>454</v>
      </c>
      <c r="I33" s="23"/>
      <c r="J33" s="23"/>
      <c r="K33" s="23" t="s">
        <v>447</v>
      </c>
      <c r="L33" s="23" t="s">
        <v>448</v>
      </c>
      <c r="M33" s="23"/>
    </row>
    <row r="34" s="18" customFormat="1" ht="24" spans="1:13">
      <c r="A34" s="23"/>
      <c r="B34" s="23"/>
      <c r="C34" s="24"/>
      <c r="D34" s="23"/>
      <c r="E34" s="25"/>
      <c r="F34" s="23" t="s">
        <v>449</v>
      </c>
      <c r="G34" s="28" t="s">
        <v>508</v>
      </c>
      <c r="H34" s="23" t="s">
        <v>509</v>
      </c>
      <c r="I34" s="23"/>
      <c r="J34" s="23"/>
      <c r="K34" s="23" t="s">
        <v>447</v>
      </c>
      <c r="L34" s="23" t="s">
        <v>448</v>
      </c>
      <c r="M34" s="23"/>
    </row>
    <row r="35" s="18" customFormat="1" ht="44" customHeight="1" spans="1:13">
      <c r="A35" s="23"/>
      <c r="B35" s="23"/>
      <c r="C35" s="24"/>
      <c r="D35" s="23"/>
      <c r="E35" s="25"/>
      <c r="F35" s="23" t="s">
        <v>444</v>
      </c>
      <c r="G35" s="23" t="s">
        <v>493</v>
      </c>
      <c r="H35" s="23" t="s">
        <v>494</v>
      </c>
      <c r="I35" s="23"/>
      <c r="J35" s="23"/>
      <c r="K35" s="23" t="s">
        <v>447</v>
      </c>
      <c r="L35" s="23" t="s">
        <v>448</v>
      </c>
      <c r="M35" s="23"/>
    </row>
    <row r="36" s="18" customFormat="1" ht="36" spans="1:13">
      <c r="A36" s="23">
        <v>405004</v>
      </c>
      <c r="B36" s="23" t="s">
        <v>510</v>
      </c>
      <c r="C36" s="24">
        <v>50</v>
      </c>
      <c r="D36" s="23" t="s">
        <v>511</v>
      </c>
      <c r="E36" s="25" t="s">
        <v>465</v>
      </c>
      <c r="F36" s="23" t="s">
        <v>466</v>
      </c>
      <c r="G36" s="23" t="s">
        <v>489</v>
      </c>
      <c r="H36" s="23" t="s">
        <v>490</v>
      </c>
      <c r="I36" s="23"/>
      <c r="J36" s="23"/>
      <c r="K36" s="23" t="s">
        <v>447</v>
      </c>
      <c r="L36" s="23" t="s">
        <v>448</v>
      </c>
      <c r="M36" s="23"/>
    </row>
    <row r="37" s="18" customFormat="1" ht="36" spans="1:13">
      <c r="A37" s="23"/>
      <c r="B37" s="23"/>
      <c r="C37" s="24"/>
      <c r="D37" s="23"/>
      <c r="E37" s="25" t="s">
        <v>469</v>
      </c>
      <c r="F37" s="23" t="s">
        <v>476</v>
      </c>
      <c r="G37" s="23" t="s">
        <v>491</v>
      </c>
      <c r="H37" s="23" t="s">
        <v>454</v>
      </c>
      <c r="I37" s="23"/>
      <c r="J37" s="23"/>
      <c r="K37" s="23" t="s">
        <v>447</v>
      </c>
      <c r="L37" s="23" t="s">
        <v>448</v>
      </c>
      <c r="M37" s="23"/>
    </row>
    <row r="38" s="18" customFormat="1" ht="84" spans="1:13">
      <c r="A38" s="23"/>
      <c r="B38" s="23"/>
      <c r="C38" s="24"/>
      <c r="D38" s="23"/>
      <c r="E38" s="25"/>
      <c r="F38" s="23" t="s">
        <v>473</v>
      </c>
      <c r="G38" s="23" t="s">
        <v>512</v>
      </c>
      <c r="H38" s="23" t="s">
        <v>513</v>
      </c>
      <c r="I38" s="23"/>
      <c r="J38" s="23"/>
      <c r="K38" s="23" t="s">
        <v>447</v>
      </c>
      <c r="L38" s="23" t="s">
        <v>448</v>
      </c>
      <c r="M38" s="23"/>
    </row>
    <row r="39" s="18" customFormat="1" ht="24" spans="1:13">
      <c r="A39" s="23"/>
      <c r="B39" s="23"/>
      <c r="C39" s="24"/>
      <c r="D39" s="23"/>
      <c r="E39" s="25"/>
      <c r="F39" s="23" t="s">
        <v>470</v>
      </c>
      <c r="G39" s="23" t="s">
        <v>481</v>
      </c>
      <c r="H39" s="23" t="s">
        <v>514</v>
      </c>
      <c r="I39" s="23"/>
      <c r="J39" s="23"/>
      <c r="K39" s="23" t="s">
        <v>447</v>
      </c>
      <c r="L39" s="23" t="s">
        <v>448</v>
      </c>
      <c r="M39" s="23"/>
    </row>
    <row r="40" s="18" customFormat="1" ht="36" spans="1:13">
      <c r="A40" s="23"/>
      <c r="B40" s="23"/>
      <c r="C40" s="24"/>
      <c r="D40" s="23"/>
      <c r="E40" s="25" t="s">
        <v>455</v>
      </c>
      <c r="F40" s="23" t="s">
        <v>459</v>
      </c>
      <c r="G40" s="23" t="s">
        <v>515</v>
      </c>
      <c r="H40" s="23" t="s">
        <v>516</v>
      </c>
      <c r="I40" s="23"/>
      <c r="J40" s="23"/>
      <c r="K40" s="23" t="s">
        <v>447</v>
      </c>
      <c r="L40" s="23" t="s">
        <v>448</v>
      </c>
      <c r="M40" s="23"/>
    </row>
    <row r="41" s="18" customFormat="1" ht="48" spans="1:13">
      <c r="A41" s="23"/>
      <c r="B41" s="23"/>
      <c r="C41" s="24"/>
      <c r="D41" s="23"/>
      <c r="E41" s="25"/>
      <c r="F41" s="23" t="s">
        <v>462</v>
      </c>
      <c r="G41" s="23" t="s">
        <v>487</v>
      </c>
      <c r="H41" s="23" t="s">
        <v>517</v>
      </c>
      <c r="I41" s="23"/>
      <c r="J41" s="23"/>
      <c r="K41" s="23" t="s">
        <v>518</v>
      </c>
      <c r="L41" s="23" t="s">
        <v>448</v>
      </c>
      <c r="M41" s="23"/>
    </row>
    <row r="42" s="18" customFormat="1" ht="36" spans="1:13">
      <c r="A42" s="23"/>
      <c r="B42" s="23"/>
      <c r="C42" s="24"/>
      <c r="D42" s="23"/>
      <c r="E42" s="25"/>
      <c r="F42" s="23" t="s">
        <v>456</v>
      </c>
      <c r="G42" s="23" t="s">
        <v>519</v>
      </c>
      <c r="H42" s="23" t="s">
        <v>520</v>
      </c>
      <c r="I42" s="23"/>
      <c r="J42" s="23"/>
      <c r="K42" s="23" t="s">
        <v>521</v>
      </c>
      <c r="L42" s="23" t="s">
        <v>448</v>
      </c>
      <c r="M42" s="23"/>
    </row>
    <row r="43" s="18" customFormat="1" ht="36" spans="1:13">
      <c r="A43" s="23"/>
      <c r="B43" s="23"/>
      <c r="C43" s="24"/>
      <c r="D43" s="23"/>
      <c r="E43" s="25" t="s">
        <v>443</v>
      </c>
      <c r="F43" s="23" t="s">
        <v>452</v>
      </c>
      <c r="G43" s="23" t="s">
        <v>491</v>
      </c>
      <c r="H43" s="23" t="s">
        <v>454</v>
      </c>
      <c r="I43" s="23"/>
      <c r="J43" s="23"/>
      <c r="K43" s="23" t="s">
        <v>447</v>
      </c>
      <c r="L43" s="23" t="s">
        <v>448</v>
      </c>
      <c r="M43" s="23"/>
    </row>
    <row r="44" s="18" customFormat="1" ht="24" spans="1:13">
      <c r="A44" s="23"/>
      <c r="B44" s="23"/>
      <c r="C44" s="24"/>
      <c r="D44" s="23"/>
      <c r="E44" s="25"/>
      <c r="F44" s="23" t="s">
        <v>444</v>
      </c>
      <c r="G44" s="23" t="s">
        <v>522</v>
      </c>
      <c r="H44" s="23" t="s">
        <v>523</v>
      </c>
      <c r="I44" s="23"/>
      <c r="J44" s="23"/>
      <c r="K44" s="23" t="s">
        <v>447</v>
      </c>
      <c r="L44" s="23" t="s">
        <v>448</v>
      </c>
      <c r="M44" s="23"/>
    </row>
    <row r="45" s="18" customFormat="1" ht="48" spans="1:13">
      <c r="A45" s="23"/>
      <c r="B45" s="23"/>
      <c r="C45" s="24"/>
      <c r="D45" s="23"/>
      <c r="E45" s="25"/>
      <c r="F45" s="23" t="s">
        <v>449</v>
      </c>
      <c r="G45" s="23" t="s">
        <v>524</v>
      </c>
      <c r="H45" s="23" t="s">
        <v>451</v>
      </c>
      <c r="I45" s="23"/>
      <c r="J45" s="23"/>
      <c r="K45" s="23" t="s">
        <v>447</v>
      </c>
      <c r="L45" s="23" t="s">
        <v>448</v>
      </c>
      <c r="M45" s="23"/>
    </row>
    <row r="46" s="19" customFormat="1" ht="24" spans="1:13">
      <c r="A46" s="23">
        <v>405004</v>
      </c>
      <c r="B46" s="23" t="s">
        <v>525</v>
      </c>
      <c r="C46" s="24">
        <v>10</v>
      </c>
      <c r="D46" s="23" t="s">
        <v>526</v>
      </c>
      <c r="E46" s="25" t="s">
        <v>443</v>
      </c>
      <c r="F46" s="23" t="s">
        <v>444</v>
      </c>
      <c r="G46" s="23" t="s">
        <v>493</v>
      </c>
      <c r="H46" s="23" t="s">
        <v>494</v>
      </c>
      <c r="I46" s="23"/>
      <c r="J46" s="23"/>
      <c r="K46" s="23" t="s">
        <v>447</v>
      </c>
      <c r="L46" s="23" t="s">
        <v>448</v>
      </c>
      <c r="M46" s="23"/>
    </row>
    <row r="47" s="19" customFormat="1" ht="48" spans="1:13">
      <c r="A47" s="23"/>
      <c r="B47" s="23"/>
      <c r="C47" s="24"/>
      <c r="D47" s="23"/>
      <c r="E47" s="25"/>
      <c r="F47" s="23" t="s">
        <v>452</v>
      </c>
      <c r="G47" s="23" t="s">
        <v>507</v>
      </c>
      <c r="H47" s="23" t="s">
        <v>454</v>
      </c>
      <c r="I47" s="23"/>
      <c r="J47" s="23"/>
      <c r="K47" s="23" t="s">
        <v>447</v>
      </c>
      <c r="L47" s="23" t="s">
        <v>448</v>
      </c>
      <c r="M47" s="23"/>
    </row>
    <row r="48" s="19" customFormat="1" ht="24" spans="1:13">
      <c r="A48" s="23"/>
      <c r="B48" s="23"/>
      <c r="C48" s="24"/>
      <c r="D48" s="23"/>
      <c r="E48" s="25"/>
      <c r="F48" s="23" t="s">
        <v>449</v>
      </c>
      <c r="G48" s="28" t="s">
        <v>508</v>
      </c>
      <c r="H48" s="23" t="s">
        <v>527</v>
      </c>
      <c r="I48" s="23"/>
      <c r="J48" s="23"/>
      <c r="K48" s="23" t="s">
        <v>447</v>
      </c>
      <c r="L48" s="23" t="s">
        <v>448</v>
      </c>
      <c r="M48" s="23"/>
    </row>
    <row r="49" s="19" customFormat="1" ht="36" spans="1:13">
      <c r="A49" s="23"/>
      <c r="B49" s="23"/>
      <c r="C49" s="24"/>
      <c r="D49" s="23"/>
      <c r="E49" s="25" t="s">
        <v>469</v>
      </c>
      <c r="F49" s="23" t="s">
        <v>476</v>
      </c>
      <c r="G49" s="23" t="s">
        <v>477</v>
      </c>
      <c r="H49" s="23" t="s">
        <v>451</v>
      </c>
      <c r="I49" s="23"/>
      <c r="J49" s="23"/>
      <c r="K49" s="23" t="s">
        <v>447</v>
      </c>
      <c r="L49" s="23" t="s">
        <v>448</v>
      </c>
      <c r="M49" s="23"/>
    </row>
    <row r="50" s="19" customFormat="1" ht="36" spans="1:13">
      <c r="A50" s="23"/>
      <c r="B50" s="23"/>
      <c r="C50" s="24"/>
      <c r="D50" s="23"/>
      <c r="E50" s="25"/>
      <c r="F50" s="23" t="s">
        <v>473</v>
      </c>
      <c r="G50" s="23" t="s">
        <v>528</v>
      </c>
      <c r="H50" s="23" t="s">
        <v>529</v>
      </c>
      <c r="I50" s="23"/>
      <c r="J50" s="23"/>
      <c r="K50" s="23" t="s">
        <v>447</v>
      </c>
      <c r="L50" s="23" t="s">
        <v>448</v>
      </c>
      <c r="M50" s="23"/>
    </row>
    <row r="51" s="19" customFormat="1" ht="36" spans="1:13">
      <c r="A51" s="23"/>
      <c r="B51" s="23"/>
      <c r="C51" s="24"/>
      <c r="D51" s="23"/>
      <c r="E51" s="25"/>
      <c r="F51" s="23" t="s">
        <v>470</v>
      </c>
      <c r="G51" s="23" t="s">
        <v>528</v>
      </c>
      <c r="H51" s="23" t="s">
        <v>514</v>
      </c>
      <c r="I51" s="23"/>
      <c r="J51" s="23"/>
      <c r="K51" s="23" t="s">
        <v>447</v>
      </c>
      <c r="L51" s="23" t="s">
        <v>448</v>
      </c>
      <c r="M51" s="23"/>
    </row>
    <row r="52" s="19" customFormat="1" ht="36" spans="1:13">
      <c r="A52" s="23"/>
      <c r="B52" s="23"/>
      <c r="C52" s="24"/>
      <c r="D52" s="23"/>
      <c r="E52" s="25" t="s">
        <v>465</v>
      </c>
      <c r="F52" s="23" t="s">
        <v>466</v>
      </c>
      <c r="G52" s="23" t="s">
        <v>489</v>
      </c>
      <c r="H52" s="23" t="s">
        <v>490</v>
      </c>
      <c r="I52" s="23"/>
      <c r="J52" s="23"/>
      <c r="K52" s="23" t="s">
        <v>447</v>
      </c>
      <c r="L52" s="23" t="s">
        <v>448</v>
      </c>
      <c r="M52" s="23"/>
    </row>
    <row r="53" s="19" customFormat="1" ht="36" spans="1:13">
      <c r="A53" s="23"/>
      <c r="B53" s="23"/>
      <c r="C53" s="24"/>
      <c r="D53" s="23"/>
      <c r="E53" s="25" t="s">
        <v>455</v>
      </c>
      <c r="F53" s="23" t="s">
        <v>462</v>
      </c>
      <c r="G53" s="23" t="s">
        <v>530</v>
      </c>
      <c r="H53" s="23" t="s">
        <v>531</v>
      </c>
      <c r="I53" s="23"/>
      <c r="J53" s="23"/>
      <c r="K53" s="23" t="s">
        <v>447</v>
      </c>
      <c r="L53" s="23" t="s">
        <v>448</v>
      </c>
      <c r="M53" s="23"/>
    </row>
    <row r="54" s="19" customFormat="1" ht="36" spans="1:13">
      <c r="A54" s="23"/>
      <c r="B54" s="23"/>
      <c r="C54" s="24"/>
      <c r="D54" s="23"/>
      <c r="E54" s="25"/>
      <c r="F54" s="23" t="s">
        <v>456</v>
      </c>
      <c r="G54" s="23" t="s">
        <v>530</v>
      </c>
      <c r="H54" s="23" t="s">
        <v>531</v>
      </c>
      <c r="I54" s="23"/>
      <c r="J54" s="23"/>
      <c r="K54" s="23" t="s">
        <v>447</v>
      </c>
      <c r="L54" s="23" t="s">
        <v>448</v>
      </c>
      <c r="M54" s="23"/>
    </row>
    <row r="55" s="19" customFormat="1" spans="1:13">
      <c r="A55" s="23"/>
      <c r="B55" s="23"/>
      <c r="C55" s="24"/>
      <c r="D55" s="23"/>
      <c r="E55" s="25"/>
      <c r="F55" s="23" t="s">
        <v>459</v>
      </c>
      <c r="G55" s="23" t="s">
        <v>532</v>
      </c>
      <c r="H55" s="29">
        <v>45291</v>
      </c>
      <c r="I55" s="23"/>
      <c r="J55" s="23"/>
      <c r="K55" s="23"/>
      <c r="L55" s="23"/>
      <c r="M55" s="23"/>
    </row>
  </sheetData>
  <mergeCells count="43">
    <mergeCell ref="C2:M2"/>
    <mergeCell ref="A3:K3"/>
    <mergeCell ref="L3:M3"/>
    <mergeCell ref="E4:M4"/>
    <mergeCell ref="A4:A5"/>
    <mergeCell ref="A6:A15"/>
    <mergeCell ref="A16:A25"/>
    <mergeCell ref="A26:A35"/>
    <mergeCell ref="A36:A45"/>
    <mergeCell ref="A46:A55"/>
    <mergeCell ref="B4:B5"/>
    <mergeCell ref="B6:B15"/>
    <mergeCell ref="B16:B25"/>
    <mergeCell ref="B26:B35"/>
    <mergeCell ref="B36:B45"/>
    <mergeCell ref="B46:B55"/>
    <mergeCell ref="C4:C5"/>
    <mergeCell ref="C6:C15"/>
    <mergeCell ref="C16:C25"/>
    <mergeCell ref="C26:C35"/>
    <mergeCell ref="C36:C45"/>
    <mergeCell ref="C46:C55"/>
    <mergeCell ref="D4:D5"/>
    <mergeCell ref="D6:D15"/>
    <mergeCell ref="D16:D25"/>
    <mergeCell ref="D26:D35"/>
    <mergeCell ref="D36:D45"/>
    <mergeCell ref="D46:D55"/>
    <mergeCell ref="E6:E8"/>
    <mergeCell ref="E9:E11"/>
    <mergeCell ref="E13:E15"/>
    <mergeCell ref="E16:E18"/>
    <mergeCell ref="E19:E21"/>
    <mergeCell ref="E23:E25"/>
    <mergeCell ref="E26:E28"/>
    <mergeCell ref="E29:E31"/>
    <mergeCell ref="E33:E35"/>
    <mergeCell ref="E37:E39"/>
    <mergeCell ref="E40:E42"/>
    <mergeCell ref="E43:E45"/>
    <mergeCell ref="E46:E48"/>
    <mergeCell ref="E49:E51"/>
    <mergeCell ref="E53:E55"/>
  </mergeCells>
  <printOptions horizontalCentered="1"/>
  <pageMargins left="0" right="0" top="0.0784722222222222" bottom="0.0784722222222222" header="0" footer="0"/>
  <pageSetup paperSize="9" orientation="landscape"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tabSelected="1" topLeftCell="C1" workbookViewId="0">
      <selection activeCell="O7" sqref="O7"/>
    </sheetView>
  </sheetViews>
  <sheetFormatPr defaultColWidth="10" defaultRowHeight="13.5"/>
  <cols>
    <col min="1" max="1" width="7.625" customWidth="1"/>
    <col min="2" max="2" width="9.625" customWidth="1"/>
    <col min="3" max="3" width="8.375" customWidth="1"/>
    <col min="4" max="4" width="6.75" customWidth="1"/>
    <col min="5" max="5" width="5.75" customWidth="1"/>
    <col min="6" max="6" width="6.5" customWidth="1"/>
    <col min="7" max="7" width="5.75" customWidth="1"/>
    <col min="8" max="8" width="6.375" customWidth="1"/>
    <col min="9" max="9" width="5.125" customWidth="1"/>
    <col min="10" max="10" width="50.3833333333333" customWidth="1"/>
    <col min="11" max="11" width="9.75" customWidth="1"/>
    <col min="12" max="12" width="16.1333333333333" customWidth="1"/>
    <col min="13" max="13" width="22.375" customWidth="1"/>
    <col min="14" max="15" width="9.75" customWidth="1"/>
    <col min="16" max="16" width="15.8833333333333" hidden="1" customWidth="1"/>
    <col min="17" max="17" width="20.3833333333333" hidden="1" customWidth="1"/>
    <col min="18" max="18" width="16.75" hidden="1" customWidth="1"/>
    <col min="19" max="19" width="14" customWidth="1"/>
    <col min="20" max="20" width="9.75" customWidth="1"/>
  </cols>
  <sheetData>
    <row r="1" ht="31" customHeight="1" spans="1:19">
      <c r="A1" s="1" t="s">
        <v>533</v>
      </c>
      <c r="B1" s="1"/>
      <c r="C1" s="1"/>
      <c r="D1" s="1"/>
      <c r="E1" s="1"/>
      <c r="F1" s="1"/>
      <c r="G1" s="1"/>
      <c r="H1" s="1"/>
      <c r="I1" s="1"/>
      <c r="J1" s="1"/>
      <c r="K1" s="1"/>
      <c r="L1" s="1"/>
      <c r="M1" s="1"/>
      <c r="N1" s="1"/>
      <c r="O1" s="1"/>
      <c r="P1" s="1"/>
      <c r="Q1" s="1"/>
      <c r="R1" s="1"/>
      <c r="S1" s="1"/>
    </row>
    <row r="2" ht="19" customHeight="1" spans="1:19">
      <c r="A2" s="2" t="str">
        <f>"部门"&amp;":"&amp;封面!E4&amp;封面!E5</f>
        <v>部门:405004益阳市赫山区妇幼保健院</v>
      </c>
      <c r="B2" s="2"/>
      <c r="C2" s="2"/>
      <c r="D2" s="2"/>
      <c r="E2" s="2"/>
      <c r="F2" s="2"/>
      <c r="G2" s="2"/>
      <c r="H2" s="2"/>
      <c r="I2" s="2"/>
      <c r="J2" s="2"/>
      <c r="K2" s="2"/>
      <c r="L2" s="2"/>
      <c r="M2" s="2"/>
      <c r="N2" s="2"/>
      <c r="O2" s="2"/>
      <c r="P2" s="2"/>
      <c r="Q2" s="2"/>
      <c r="R2" s="2"/>
      <c r="S2" s="2"/>
    </row>
    <row r="3" ht="18" customHeight="1" spans="1:19">
      <c r="A3" s="3"/>
      <c r="B3" s="3"/>
      <c r="C3" s="3"/>
      <c r="D3" s="3"/>
      <c r="E3" s="3"/>
      <c r="F3" s="3"/>
      <c r="G3" s="3"/>
      <c r="H3" s="3"/>
      <c r="I3" s="3"/>
      <c r="J3" s="3"/>
      <c r="Q3" s="17" t="s">
        <v>31</v>
      </c>
      <c r="R3" s="17"/>
      <c r="S3" s="17"/>
    </row>
    <row r="4" ht="18" customHeight="1" spans="1:19">
      <c r="A4" s="4" t="s">
        <v>390</v>
      </c>
      <c r="B4" s="4" t="s">
        <v>391</v>
      </c>
      <c r="C4" s="4" t="s">
        <v>534</v>
      </c>
      <c r="D4" s="4"/>
      <c r="E4" s="4"/>
      <c r="F4" s="4"/>
      <c r="G4" s="4"/>
      <c r="H4" s="4"/>
      <c r="I4" s="4"/>
      <c r="J4" s="4" t="s">
        <v>535</v>
      </c>
      <c r="K4" s="9" t="s">
        <v>536</v>
      </c>
      <c r="L4" s="10"/>
      <c r="M4" s="10"/>
      <c r="N4" s="10"/>
      <c r="O4" s="10"/>
      <c r="P4" s="10"/>
      <c r="Q4" s="10"/>
      <c r="R4" s="10"/>
      <c r="S4" s="10"/>
    </row>
    <row r="5" ht="23" customHeight="1" spans="1:19">
      <c r="A5" s="4"/>
      <c r="B5" s="4"/>
      <c r="C5" s="4" t="s">
        <v>429</v>
      </c>
      <c r="D5" s="4" t="s">
        <v>537</v>
      </c>
      <c r="E5" s="4"/>
      <c r="F5" s="4"/>
      <c r="G5" s="4"/>
      <c r="H5" s="4" t="s">
        <v>538</v>
      </c>
      <c r="I5" s="4"/>
      <c r="J5" s="4"/>
      <c r="K5" s="11"/>
      <c r="L5" s="12"/>
      <c r="M5" s="12"/>
      <c r="N5" s="12"/>
      <c r="O5" s="12"/>
      <c r="P5" s="12"/>
      <c r="Q5" s="12"/>
      <c r="R5" s="12"/>
      <c r="S5" s="12"/>
    </row>
    <row r="6" ht="38.85" customHeight="1" spans="1:19">
      <c r="A6" s="4"/>
      <c r="B6" s="4"/>
      <c r="C6" s="4"/>
      <c r="D6" s="4" t="s">
        <v>138</v>
      </c>
      <c r="E6" s="4" t="s">
        <v>539</v>
      </c>
      <c r="F6" s="4" t="s">
        <v>142</v>
      </c>
      <c r="G6" s="4" t="s">
        <v>540</v>
      </c>
      <c r="H6" s="4" t="s">
        <v>159</v>
      </c>
      <c r="I6" s="4" t="s">
        <v>160</v>
      </c>
      <c r="J6" s="4"/>
      <c r="K6" s="4" t="s">
        <v>432</v>
      </c>
      <c r="L6" s="4" t="s">
        <v>433</v>
      </c>
      <c r="M6" s="4" t="s">
        <v>434</v>
      </c>
      <c r="N6" s="4" t="s">
        <v>439</v>
      </c>
      <c r="O6" s="4" t="s">
        <v>435</v>
      </c>
      <c r="P6" s="4" t="s">
        <v>541</v>
      </c>
      <c r="Q6" s="4" t="s">
        <v>542</v>
      </c>
      <c r="R6" s="4" t="s">
        <v>543</v>
      </c>
      <c r="S6" s="4" t="s">
        <v>440</v>
      </c>
    </row>
    <row r="7" ht="112" customHeight="1" spans="1:19">
      <c r="A7" s="5">
        <f>封面!E4</f>
        <v>405004</v>
      </c>
      <c r="B7" s="5" t="str">
        <f>封面!E5</f>
        <v>益阳市赫山区妇幼保健院</v>
      </c>
      <c r="C7" s="6">
        <f>'1收支总表'!B6</f>
        <v>455.19498</v>
      </c>
      <c r="D7" s="6">
        <f>C7</f>
        <v>455.19498</v>
      </c>
      <c r="E7" s="6"/>
      <c r="F7" s="6"/>
      <c r="G7" s="6"/>
      <c r="H7" s="6">
        <f>D7-I7</f>
        <v>370.19498</v>
      </c>
      <c r="I7" s="6">
        <f>'3支出总表'!H6</f>
        <v>85</v>
      </c>
      <c r="J7" s="13" t="s">
        <v>544</v>
      </c>
      <c r="K7" s="14" t="s">
        <v>455</v>
      </c>
      <c r="L7" s="14" t="s">
        <v>545</v>
      </c>
      <c r="M7" s="13" t="s">
        <v>546</v>
      </c>
      <c r="N7" s="13"/>
      <c r="O7" s="13"/>
      <c r="P7" s="13"/>
      <c r="Q7" s="13"/>
      <c r="R7" s="13"/>
      <c r="S7" s="13"/>
    </row>
    <row r="8" ht="23" customHeight="1" spans="1:19">
      <c r="A8" s="7"/>
      <c r="B8" s="7"/>
      <c r="C8" s="6"/>
      <c r="D8" s="6"/>
      <c r="E8" s="6"/>
      <c r="F8" s="6"/>
      <c r="G8" s="6"/>
      <c r="H8" s="6"/>
      <c r="I8" s="6"/>
      <c r="J8" s="13"/>
      <c r="K8" s="14"/>
      <c r="L8" s="14" t="s">
        <v>547</v>
      </c>
      <c r="M8" s="15" t="s">
        <v>548</v>
      </c>
      <c r="N8" s="15"/>
      <c r="O8" s="15"/>
      <c r="P8" s="15"/>
      <c r="Q8" s="15"/>
      <c r="R8" s="15"/>
      <c r="S8" s="13"/>
    </row>
    <row r="9" ht="41" customHeight="1" spans="1:19">
      <c r="A9" s="7"/>
      <c r="B9" s="7"/>
      <c r="C9" s="6"/>
      <c r="D9" s="6"/>
      <c r="E9" s="6"/>
      <c r="F9" s="6"/>
      <c r="G9" s="6"/>
      <c r="H9" s="6"/>
      <c r="I9" s="6"/>
      <c r="J9" s="13"/>
      <c r="K9" s="14"/>
      <c r="L9" s="14" t="s">
        <v>549</v>
      </c>
      <c r="M9" s="15" t="s">
        <v>550</v>
      </c>
      <c r="N9" s="15"/>
      <c r="O9" s="15"/>
      <c r="P9" s="13"/>
      <c r="Q9" s="13"/>
      <c r="R9" s="15"/>
      <c r="S9" s="13"/>
    </row>
    <row r="10" ht="31" customHeight="1" spans="1:19">
      <c r="A10" s="7"/>
      <c r="B10" s="7"/>
      <c r="C10" s="6"/>
      <c r="D10" s="6"/>
      <c r="E10" s="6"/>
      <c r="F10" s="6"/>
      <c r="G10" s="6"/>
      <c r="H10" s="6"/>
      <c r="I10" s="6"/>
      <c r="J10" s="13"/>
      <c r="K10" s="14"/>
      <c r="L10" s="14" t="s">
        <v>443</v>
      </c>
      <c r="M10" s="15" t="s">
        <v>551</v>
      </c>
      <c r="N10" s="15"/>
      <c r="O10" s="15" t="s">
        <v>552</v>
      </c>
      <c r="P10" s="15"/>
      <c r="Q10" s="15"/>
      <c r="R10" s="15"/>
      <c r="S10" s="13"/>
    </row>
    <row r="11" ht="45" customHeight="1" spans="1:19">
      <c r="A11" s="7"/>
      <c r="B11" s="7"/>
      <c r="C11" s="6"/>
      <c r="D11" s="6"/>
      <c r="E11" s="6"/>
      <c r="F11" s="6"/>
      <c r="G11" s="6"/>
      <c r="H11" s="6"/>
      <c r="I11" s="6"/>
      <c r="J11" s="13"/>
      <c r="K11" s="14" t="s">
        <v>553</v>
      </c>
      <c r="L11" s="14" t="s">
        <v>470</v>
      </c>
      <c r="M11" s="15" t="s">
        <v>554</v>
      </c>
      <c r="N11" s="15"/>
      <c r="O11" s="15" t="s">
        <v>555</v>
      </c>
      <c r="P11" s="15"/>
      <c r="Q11" s="15"/>
      <c r="R11" s="15"/>
      <c r="S11" s="13"/>
    </row>
    <row r="12" ht="42" customHeight="1" spans="1:19">
      <c r="A12" s="7"/>
      <c r="B12" s="7"/>
      <c r="C12" s="6"/>
      <c r="D12" s="6"/>
      <c r="E12" s="6"/>
      <c r="F12" s="6"/>
      <c r="G12" s="6"/>
      <c r="H12" s="6"/>
      <c r="I12" s="6"/>
      <c r="J12" s="13"/>
      <c r="K12" s="14"/>
      <c r="L12" s="14" t="s">
        <v>473</v>
      </c>
      <c r="M12" s="15" t="s">
        <v>556</v>
      </c>
      <c r="N12" s="15"/>
      <c r="O12" s="15"/>
      <c r="P12" s="15"/>
      <c r="Q12" s="15"/>
      <c r="R12" s="15"/>
      <c r="S12" s="13"/>
    </row>
    <row r="13" ht="50.65" customHeight="1" spans="1:19">
      <c r="A13" s="7"/>
      <c r="B13" s="7"/>
      <c r="C13" s="6"/>
      <c r="D13" s="6"/>
      <c r="E13" s="6"/>
      <c r="F13" s="6"/>
      <c r="G13" s="6"/>
      <c r="H13" s="6"/>
      <c r="I13" s="6"/>
      <c r="J13" s="13"/>
      <c r="K13" s="14"/>
      <c r="L13" s="14" t="s">
        <v>476</v>
      </c>
      <c r="M13" s="15" t="s">
        <v>557</v>
      </c>
      <c r="N13" s="15"/>
      <c r="O13" s="15" t="s">
        <v>558</v>
      </c>
      <c r="P13" s="15"/>
      <c r="Q13" s="15"/>
      <c r="R13" s="15"/>
      <c r="S13" s="13"/>
    </row>
    <row r="14" ht="30" customHeight="1" spans="1:19">
      <c r="A14" s="7"/>
      <c r="B14" s="7"/>
      <c r="C14" s="6"/>
      <c r="D14" s="6"/>
      <c r="E14" s="6"/>
      <c r="F14" s="6"/>
      <c r="G14" s="6"/>
      <c r="H14" s="6"/>
      <c r="I14" s="6"/>
      <c r="J14" s="13"/>
      <c r="K14" s="14"/>
      <c r="L14" s="14" t="s">
        <v>559</v>
      </c>
      <c r="M14" s="15" t="s">
        <v>560</v>
      </c>
      <c r="N14" s="15"/>
      <c r="O14" s="15" t="s">
        <v>561</v>
      </c>
      <c r="P14" s="15"/>
      <c r="Q14" s="15"/>
      <c r="R14" s="15"/>
      <c r="S14" s="13"/>
    </row>
    <row r="15" ht="28" customHeight="1" spans="1:19">
      <c r="A15" s="8"/>
      <c r="B15" s="8"/>
      <c r="C15" s="6"/>
      <c r="D15" s="6"/>
      <c r="E15" s="6"/>
      <c r="F15" s="6"/>
      <c r="G15" s="6"/>
      <c r="H15" s="6"/>
      <c r="I15" s="6"/>
      <c r="J15" s="13"/>
      <c r="K15" s="14" t="s">
        <v>465</v>
      </c>
      <c r="L15" s="14" t="s">
        <v>466</v>
      </c>
      <c r="M15" s="15" t="s">
        <v>562</v>
      </c>
      <c r="N15" s="15"/>
      <c r="O15" s="16">
        <v>0.95</v>
      </c>
      <c r="P15" s="15"/>
      <c r="Q15" s="15"/>
      <c r="R15" s="15"/>
      <c r="S15" s="13"/>
    </row>
  </sheetData>
  <mergeCells count="23">
    <mergeCell ref="A1:S1"/>
    <mergeCell ref="A2:S2"/>
    <mergeCell ref="Q3:S3"/>
    <mergeCell ref="C4:I4"/>
    <mergeCell ref="D5:G5"/>
    <mergeCell ref="H5:I5"/>
    <mergeCell ref="A4:A6"/>
    <mergeCell ref="A7:A15"/>
    <mergeCell ref="B4:B6"/>
    <mergeCell ref="B7:B15"/>
    <mergeCell ref="C5:C6"/>
    <mergeCell ref="C7:C15"/>
    <mergeCell ref="D7:D15"/>
    <mergeCell ref="E7:E15"/>
    <mergeCell ref="F7:F15"/>
    <mergeCell ref="G7:G15"/>
    <mergeCell ref="H7:H15"/>
    <mergeCell ref="I7:I15"/>
    <mergeCell ref="J4:J6"/>
    <mergeCell ref="J7:J15"/>
    <mergeCell ref="K7:K10"/>
    <mergeCell ref="K11:K14"/>
    <mergeCell ref="K4:S5"/>
  </mergeCells>
  <pageMargins left="0.75" right="0.75" top="0.270000010728836" bottom="0.270000010728836" header="0" footer="0"/>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52" zoomScaleNormal="152" topLeftCell="A4" workbookViewId="0">
      <selection activeCell="F13" sqref="F13"/>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12.95" customHeight="1" spans="1:8">
      <c r="A1" s="3"/>
      <c r="E1" s="114"/>
      <c r="H1" s="30" t="s">
        <v>30</v>
      </c>
    </row>
    <row r="2" ht="24.2" customHeight="1" spans="1:8">
      <c r="A2" s="115" t="s">
        <v>6</v>
      </c>
      <c r="B2" s="115"/>
      <c r="C2" s="115"/>
      <c r="D2" s="115"/>
      <c r="E2" s="115"/>
      <c r="F2" s="115"/>
      <c r="G2" s="115"/>
      <c r="H2" s="115"/>
    </row>
    <row r="3" ht="17.25" customHeight="1" spans="1:8">
      <c r="A3" s="21" t="str">
        <f>"部门"&amp;":"&amp;封面!E4&amp;封面!E5</f>
        <v>部门:405004益阳市赫山区妇幼保健院</v>
      </c>
      <c r="B3" s="21"/>
      <c r="C3" s="21"/>
      <c r="D3" s="21"/>
      <c r="E3" s="21"/>
      <c r="F3" s="21"/>
      <c r="G3" s="17" t="s">
        <v>31</v>
      </c>
      <c r="H3" s="17"/>
    </row>
    <row r="4" ht="17.85" customHeight="1" spans="1:8">
      <c r="A4" s="22" t="s">
        <v>32</v>
      </c>
      <c r="B4" s="22"/>
      <c r="C4" s="22" t="s">
        <v>33</v>
      </c>
      <c r="D4" s="22"/>
      <c r="E4" s="22"/>
      <c r="F4" s="22"/>
      <c r="G4" s="22"/>
      <c r="H4" s="22"/>
    </row>
    <row r="5" ht="22.35" customHeight="1" spans="1:8">
      <c r="A5" s="22" t="s">
        <v>34</v>
      </c>
      <c r="B5" s="22" t="s">
        <v>35</v>
      </c>
      <c r="C5" s="22" t="s">
        <v>36</v>
      </c>
      <c r="D5" s="22" t="s">
        <v>35</v>
      </c>
      <c r="E5" s="22" t="s">
        <v>37</v>
      </c>
      <c r="F5" s="22" t="s">
        <v>35</v>
      </c>
      <c r="G5" s="22" t="s">
        <v>38</v>
      </c>
      <c r="H5" s="22" t="s">
        <v>35</v>
      </c>
    </row>
    <row r="6" ht="16.35" customHeight="1" spans="1:8">
      <c r="A6" s="32" t="s">
        <v>39</v>
      </c>
      <c r="B6" s="52">
        <f>VLOOKUP(封面!$E$5,[1]一般预算拨款!$A$7:$AB$32,28,0)</f>
        <v>455.19498</v>
      </c>
      <c r="C6" s="37" t="s">
        <v>40</v>
      </c>
      <c r="D6" s="40"/>
      <c r="E6" s="32" t="s">
        <v>41</v>
      </c>
      <c r="F6" s="59">
        <f>F7+F8</f>
        <v>370.19498</v>
      </c>
      <c r="G6" s="37" t="s">
        <v>42</v>
      </c>
      <c r="H6" s="60">
        <f>F7</f>
        <v>346.72408</v>
      </c>
    </row>
    <row r="7" ht="16.35" customHeight="1" spans="1:8">
      <c r="A7" s="37" t="s">
        <v>43</v>
      </c>
      <c r="B7" s="36"/>
      <c r="C7" s="37" t="s">
        <v>44</v>
      </c>
      <c r="D7" s="40"/>
      <c r="E7" s="37" t="s">
        <v>45</v>
      </c>
      <c r="F7" s="52">
        <f>VLOOKUP(封面!$E$5,[1]一般预算拨款!$A$7:$AB$32,2,0)</f>
        <v>346.72408</v>
      </c>
      <c r="G7" s="37" t="s">
        <v>46</v>
      </c>
      <c r="H7" s="60">
        <f>F8+F12</f>
        <v>108.4709</v>
      </c>
    </row>
    <row r="8" ht="16.35" customHeight="1" spans="1:8">
      <c r="A8" s="32" t="s">
        <v>47</v>
      </c>
      <c r="B8" s="36"/>
      <c r="C8" s="37" t="s">
        <v>48</v>
      </c>
      <c r="D8" s="40"/>
      <c r="E8" s="37" t="s">
        <v>49</v>
      </c>
      <c r="F8" s="52">
        <f>VLOOKUP(封面!$E$5,[1]一般预算拨款!$A$7:$AB$32,13,0)-F12</f>
        <v>23.4709</v>
      </c>
      <c r="G8" s="37" t="s">
        <v>50</v>
      </c>
      <c r="H8" s="36"/>
    </row>
    <row r="9" ht="16.35" customHeight="1" spans="1:8">
      <c r="A9" s="37" t="s">
        <v>51</v>
      </c>
      <c r="B9" s="36"/>
      <c r="C9" s="37" t="s">
        <v>52</v>
      </c>
      <c r="D9" s="40"/>
      <c r="E9" s="37" t="s">
        <v>53</v>
      </c>
      <c r="F9" s="60"/>
      <c r="G9" s="37" t="s">
        <v>54</v>
      </c>
      <c r="H9" s="36"/>
    </row>
    <row r="10" ht="16.35" customHeight="1" spans="1:8">
      <c r="A10" s="37" t="s">
        <v>55</v>
      </c>
      <c r="B10" s="36"/>
      <c r="C10" s="37" t="s">
        <v>56</v>
      </c>
      <c r="D10" s="40"/>
      <c r="E10" s="32" t="s">
        <v>57</v>
      </c>
      <c r="F10" s="59">
        <f>F12</f>
        <v>85</v>
      </c>
      <c r="G10" s="37" t="s">
        <v>58</v>
      </c>
      <c r="H10" s="36"/>
    </row>
    <row r="11" ht="16.35" customHeight="1" spans="1:8">
      <c r="A11" s="37" t="s">
        <v>59</v>
      </c>
      <c r="B11" s="36"/>
      <c r="C11" s="37" t="s">
        <v>60</v>
      </c>
      <c r="D11" s="40"/>
      <c r="E11" s="37" t="s">
        <v>61</v>
      </c>
      <c r="F11" s="60"/>
      <c r="G11" s="37" t="s">
        <v>62</v>
      </c>
      <c r="H11" s="36"/>
    </row>
    <row r="12" ht="16.35" customHeight="1" spans="1:8">
      <c r="A12" s="37" t="s">
        <v>63</v>
      </c>
      <c r="B12" s="36"/>
      <c r="C12" s="37" t="s">
        <v>64</v>
      </c>
      <c r="D12" s="40"/>
      <c r="E12" s="37" t="s">
        <v>65</v>
      </c>
      <c r="F12" s="52">
        <f>VLOOKUP(封面!$E$5,[1]一般预算拨款!$A$7:$AB$32,27,0)</f>
        <v>85</v>
      </c>
      <c r="G12" s="37" t="s">
        <v>66</v>
      </c>
      <c r="H12" s="36"/>
    </row>
    <row r="13" ht="16.35" customHeight="1" spans="1:8">
      <c r="A13" s="37" t="s">
        <v>67</v>
      </c>
      <c r="B13" s="36"/>
      <c r="C13" s="37" t="s">
        <v>68</v>
      </c>
      <c r="D13" s="52">
        <f>VLOOKUP(封面!$E$5,[1]一般预算拨款!$A$7:$I$32,8,0)</f>
        <v>41.5211</v>
      </c>
      <c r="E13" s="37" t="s">
        <v>69</v>
      </c>
      <c r="F13" s="60"/>
      <c r="G13" s="37" t="s">
        <v>70</v>
      </c>
      <c r="H13" s="36"/>
    </row>
    <row r="14" ht="16.35" customHeight="1" spans="1:8">
      <c r="A14" s="37" t="s">
        <v>71</v>
      </c>
      <c r="B14" s="36"/>
      <c r="C14" s="37" t="s">
        <v>72</v>
      </c>
      <c r="D14" s="52"/>
      <c r="E14" s="37" t="s">
        <v>73</v>
      </c>
      <c r="F14" s="36"/>
      <c r="G14" s="37" t="s">
        <v>74</v>
      </c>
      <c r="H14" s="60"/>
    </row>
    <row r="15" ht="16.35" customHeight="1" spans="1:8">
      <c r="A15" s="37" t="s">
        <v>75</v>
      </c>
      <c r="B15" s="36"/>
      <c r="C15" s="37" t="s">
        <v>76</v>
      </c>
      <c r="D15" s="52">
        <f>B6-D13</f>
        <v>413.67388</v>
      </c>
      <c r="E15" s="37" t="s">
        <v>77</v>
      </c>
      <c r="F15" s="36"/>
      <c r="G15" s="37" t="s">
        <v>78</v>
      </c>
      <c r="H15" s="36"/>
    </row>
    <row r="16" ht="16.35" customHeight="1" spans="1:8">
      <c r="A16" s="37" t="s">
        <v>79</v>
      </c>
      <c r="B16" s="36"/>
      <c r="C16" s="37" t="s">
        <v>80</v>
      </c>
      <c r="D16" s="52"/>
      <c r="E16" s="37" t="s">
        <v>81</v>
      </c>
      <c r="F16" s="36"/>
      <c r="G16" s="37" t="s">
        <v>82</v>
      </c>
      <c r="H16" s="36"/>
    </row>
    <row r="17" ht="16.35" customHeight="1" spans="1:8">
      <c r="A17" s="37" t="s">
        <v>83</v>
      </c>
      <c r="B17" s="36"/>
      <c r="C17" s="37" t="s">
        <v>84</v>
      </c>
      <c r="D17" s="40"/>
      <c r="E17" s="37" t="s">
        <v>85</v>
      </c>
      <c r="F17" s="36"/>
      <c r="G17" s="37" t="s">
        <v>86</v>
      </c>
      <c r="H17" s="36"/>
    </row>
    <row r="18" ht="16.35" customHeight="1" spans="1:8">
      <c r="A18" s="37" t="s">
        <v>87</v>
      </c>
      <c r="B18" s="36"/>
      <c r="C18" s="37" t="s">
        <v>88</v>
      </c>
      <c r="D18" s="40"/>
      <c r="E18" s="37" t="s">
        <v>89</v>
      </c>
      <c r="F18" s="36"/>
      <c r="G18" s="37" t="s">
        <v>90</v>
      </c>
      <c r="H18" s="36"/>
    </row>
    <row r="19" ht="16.35" customHeight="1" spans="1:8">
      <c r="A19" s="37" t="s">
        <v>91</v>
      </c>
      <c r="B19" s="36"/>
      <c r="C19" s="37" t="s">
        <v>92</v>
      </c>
      <c r="D19" s="40"/>
      <c r="E19" s="37" t="s">
        <v>93</v>
      </c>
      <c r="F19" s="36"/>
      <c r="G19" s="37" t="s">
        <v>94</v>
      </c>
      <c r="H19" s="36"/>
    </row>
    <row r="20" ht="16.35" customHeight="1" spans="1:8">
      <c r="A20" s="32" t="s">
        <v>95</v>
      </c>
      <c r="B20" s="34"/>
      <c r="C20" s="37" t="s">
        <v>96</v>
      </c>
      <c r="D20" s="40"/>
      <c r="E20" s="37" t="s">
        <v>97</v>
      </c>
      <c r="F20" s="36"/>
      <c r="G20" s="37"/>
      <c r="H20" s="36"/>
    </row>
    <row r="21" ht="16.35" customHeight="1" spans="1:8">
      <c r="A21" s="32" t="s">
        <v>98</v>
      </c>
      <c r="B21" s="34"/>
      <c r="C21" s="37" t="s">
        <v>99</v>
      </c>
      <c r="D21" s="40"/>
      <c r="E21" s="32" t="s">
        <v>100</v>
      </c>
      <c r="F21" s="34"/>
      <c r="G21" s="37"/>
      <c r="H21" s="36"/>
    </row>
    <row r="22" ht="16.35" customHeight="1" spans="1:8">
      <c r="A22" s="32" t="s">
        <v>101</v>
      </c>
      <c r="B22" s="34"/>
      <c r="C22" s="37" t="s">
        <v>102</v>
      </c>
      <c r="D22" s="40"/>
      <c r="E22" s="37"/>
      <c r="F22" s="37"/>
      <c r="G22" s="37"/>
      <c r="H22" s="36"/>
    </row>
    <row r="23" ht="16.35" customHeight="1" spans="1:8">
      <c r="A23" s="32" t="s">
        <v>103</v>
      </c>
      <c r="B23" s="34"/>
      <c r="C23" s="37" t="s">
        <v>104</v>
      </c>
      <c r="D23" s="40"/>
      <c r="E23" s="37"/>
      <c r="F23" s="37"/>
      <c r="G23" s="37"/>
      <c r="H23" s="36"/>
    </row>
    <row r="24" ht="16.35" customHeight="1" spans="1:8">
      <c r="A24" s="32" t="s">
        <v>105</v>
      </c>
      <c r="B24" s="34"/>
      <c r="C24" s="37" t="s">
        <v>106</v>
      </c>
      <c r="D24" s="40"/>
      <c r="E24" s="37"/>
      <c r="F24" s="37"/>
      <c r="G24" s="37"/>
      <c r="H24" s="36"/>
    </row>
    <row r="25" ht="16.35" customHeight="1" spans="1:8">
      <c r="A25" s="37" t="s">
        <v>107</v>
      </c>
      <c r="B25" s="36"/>
      <c r="C25" s="37" t="s">
        <v>108</v>
      </c>
      <c r="D25" s="40"/>
      <c r="E25" s="37"/>
      <c r="F25" s="37"/>
      <c r="G25" s="37"/>
      <c r="H25" s="36"/>
    </row>
    <row r="26" ht="16.35" customHeight="1" spans="1:8">
      <c r="A26" s="37" t="s">
        <v>109</v>
      </c>
      <c r="B26" s="36"/>
      <c r="C26" s="37" t="s">
        <v>110</v>
      </c>
      <c r="D26" s="40"/>
      <c r="E26" s="37"/>
      <c r="F26" s="37"/>
      <c r="G26" s="37"/>
      <c r="H26" s="36"/>
    </row>
    <row r="27" ht="16.35" customHeight="1" spans="1:8">
      <c r="A27" s="37" t="s">
        <v>111</v>
      </c>
      <c r="B27" s="36"/>
      <c r="C27" s="37" t="s">
        <v>112</v>
      </c>
      <c r="D27" s="40"/>
      <c r="E27" s="37"/>
      <c r="F27" s="37"/>
      <c r="G27" s="37"/>
      <c r="H27" s="36"/>
    </row>
    <row r="28" ht="16.35" customHeight="1" spans="1:8">
      <c r="A28" s="32" t="s">
        <v>113</v>
      </c>
      <c r="B28" s="34"/>
      <c r="C28" s="37" t="s">
        <v>114</v>
      </c>
      <c r="D28" s="40"/>
      <c r="E28" s="37"/>
      <c r="F28" s="37"/>
      <c r="G28" s="37"/>
      <c r="H28" s="36"/>
    </row>
    <row r="29" ht="16.35" customHeight="1" spans="1:8">
      <c r="A29" s="32" t="s">
        <v>115</v>
      </c>
      <c r="B29" s="34"/>
      <c r="C29" s="37" t="s">
        <v>116</v>
      </c>
      <c r="D29" s="40"/>
      <c r="E29" s="37"/>
      <c r="F29" s="37"/>
      <c r="G29" s="37"/>
      <c r="H29" s="36"/>
    </row>
    <row r="30" ht="16.35" customHeight="1" spans="1:8">
      <c r="A30" s="32" t="s">
        <v>117</v>
      </c>
      <c r="B30" s="34"/>
      <c r="C30" s="37" t="s">
        <v>118</v>
      </c>
      <c r="D30" s="40"/>
      <c r="E30" s="37"/>
      <c r="F30" s="37"/>
      <c r="G30" s="37"/>
      <c r="H30" s="36"/>
    </row>
    <row r="31" ht="16.35" customHeight="1" spans="1:8">
      <c r="A31" s="32" t="s">
        <v>119</v>
      </c>
      <c r="B31" s="34"/>
      <c r="C31" s="37" t="s">
        <v>120</v>
      </c>
      <c r="D31" s="40"/>
      <c r="E31" s="37"/>
      <c r="F31" s="37"/>
      <c r="G31" s="37"/>
      <c r="H31" s="36"/>
    </row>
    <row r="32" ht="16.35" customHeight="1" spans="1:8">
      <c r="A32" s="32" t="s">
        <v>121</v>
      </c>
      <c r="B32" s="34"/>
      <c r="C32" s="37" t="s">
        <v>122</v>
      </c>
      <c r="D32" s="40"/>
      <c r="E32" s="37"/>
      <c r="F32" s="37"/>
      <c r="G32" s="37"/>
      <c r="H32" s="36"/>
    </row>
    <row r="33" ht="16.35" customHeight="1" spans="1:8">
      <c r="A33" s="37"/>
      <c r="B33" s="37"/>
      <c r="C33" s="37" t="s">
        <v>123</v>
      </c>
      <c r="D33" s="40"/>
      <c r="E33" s="37"/>
      <c r="F33" s="37"/>
      <c r="G33" s="37"/>
      <c r="H33" s="37"/>
    </row>
    <row r="34" ht="16.35" customHeight="1" spans="1:8">
      <c r="A34" s="37"/>
      <c r="B34" s="37"/>
      <c r="C34" s="37" t="s">
        <v>124</v>
      </c>
      <c r="D34" s="40"/>
      <c r="E34" s="37"/>
      <c r="F34" s="37"/>
      <c r="G34" s="37"/>
      <c r="H34" s="37"/>
    </row>
    <row r="35" ht="16.35" customHeight="1" spans="1:8">
      <c r="A35" s="37"/>
      <c r="B35" s="37"/>
      <c r="C35" s="37" t="s">
        <v>125</v>
      </c>
      <c r="D35" s="40"/>
      <c r="E35" s="37"/>
      <c r="F35" s="37"/>
      <c r="G35" s="37"/>
      <c r="H35" s="37"/>
    </row>
    <row r="36" ht="16.35" customHeight="1" spans="1:8">
      <c r="A36" s="37"/>
      <c r="B36" s="37"/>
      <c r="C36" s="37"/>
      <c r="D36" s="37"/>
      <c r="E36" s="37"/>
      <c r="F36" s="37"/>
      <c r="G36" s="37"/>
      <c r="H36" s="37"/>
    </row>
    <row r="37" ht="16.35" customHeight="1" spans="1:8">
      <c r="A37" s="32" t="s">
        <v>126</v>
      </c>
      <c r="B37" s="59">
        <f>B6</f>
        <v>455.19498</v>
      </c>
      <c r="C37" s="53" t="s">
        <v>127</v>
      </c>
      <c r="D37" s="59">
        <f>D13+D15</f>
        <v>455.19498</v>
      </c>
      <c r="E37" s="53" t="s">
        <v>127</v>
      </c>
      <c r="F37" s="59">
        <f>F6+F10</f>
        <v>455.19498</v>
      </c>
      <c r="G37" s="53" t="s">
        <v>127</v>
      </c>
      <c r="H37" s="59">
        <f>H6+H7</f>
        <v>455.19498</v>
      </c>
    </row>
    <row r="38" ht="16.35" customHeight="1" spans="1:8">
      <c r="A38" s="32" t="s">
        <v>128</v>
      </c>
      <c r="B38" s="59"/>
      <c r="C38" s="53" t="s">
        <v>129</v>
      </c>
      <c r="D38" s="59"/>
      <c r="E38" s="53" t="s">
        <v>129</v>
      </c>
      <c r="F38" s="59"/>
      <c r="G38" s="53" t="s">
        <v>129</v>
      </c>
      <c r="H38" s="59"/>
    </row>
    <row r="39" ht="16.35" customHeight="1" spans="1:8">
      <c r="A39" s="37"/>
      <c r="B39" s="60"/>
      <c r="C39" s="50"/>
      <c r="D39" s="60"/>
      <c r="E39" s="53"/>
      <c r="F39" s="59"/>
      <c r="G39" s="53"/>
      <c r="H39" s="59"/>
    </row>
    <row r="40" ht="16.35" customHeight="1" spans="1:8">
      <c r="A40" s="32" t="s">
        <v>130</v>
      </c>
      <c r="B40" s="59">
        <f>B37</f>
        <v>455.19498</v>
      </c>
      <c r="C40" s="53" t="s">
        <v>131</v>
      </c>
      <c r="D40" s="59">
        <f>D37</f>
        <v>455.19498</v>
      </c>
      <c r="E40" s="53" t="s">
        <v>131</v>
      </c>
      <c r="F40" s="59">
        <f>F37</f>
        <v>455.19498</v>
      </c>
      <c r="G40" s="53" t="s">
        <v>131</v>
      </c>
      <c r="H40" s="59">
        <f>H37</f>
        <v>455.19498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43" zoomScaleNormal="143" topLeftCell="A4" workbookViewId="0">
      <selection activeCell="C7" sqref="C7:E9"/>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25">
      <c r="A1" s="3"/>
      <c r="X1" s="30" t="s">
        <v>132</v>
      </c>
      <c r="Y1" s="30"/>
    </row>
    <row r="2" ht="33.6" customHeight="1" spans="1:25">
      <c r="A2" s="31" t="s">
        <v>7</v>
      </c>
      <c r="B2" s="31"/>
      <c r="C2" s="31"/>
      <c r="D2" s="31"/>
      <c r="E2" s="31"/>
      <c r="F2" s="31"/>
      <c r="G2" s="31"/>
      <c r="H2" s="31"/>
      <c r="I2" s="31"/>
      <c r="J2" s="31"/>
      <c r="K2" s="31"/>
      <c r="L2" s="31"/>
      <c r="M2" s="31"/>
      <c r="N2" s="31"/>
      <c r="O2" s="31"/>
      <c r="P2" s="31"/>
      <c r="Q2" s="31"/>
      <c r="R2" s="31"/>
      <c r="S2" s="31"/>
      <c r="T2" s="31"/>
      <c r="U2" s="31"/>
      <c r="V2" s="31"/>
      <c r="W2" s="31"/>
      <c r="X2" s="31"/>
      <c r="Y2" s="31"/>
    </row>
    <row r="3" ht="22.35" customHeight="1" spans="1:25">
      <c r="A3" s="21" t="str">
        <f>"部门"&amp;":"&amp;封面!E4&amp;封面!E5</f>
        <v>部门:405004益阳市赫山区妇幼保健院</v>
      </c>
      <c r="B3" s="21"/>
      <c r="C3" s="21"/>
      <c r="D3" s="21"/>
      <c r="E3" s="21"/>
      <c r="F3" s="21"/>
      <c r="G3" s="21"/>
      <c r="H3" s="21"/>
      <c r="I3" s="21"/>
      <c r="J3" s="21"/>
      <c r="K3" s="21"/>
      <c r="L3" s="21"/>
      <c r="M3" s="21"/>
      <c r="N3" s="21"/>
      <c r="O3" s="21"/>
      <c r="P3" s="21"/>
      <c r="Q3" s="21"/>
      <c r="R3" s="21"/>
      <c r="S3" s="21"/>
      <c r="T3" s="21"/>
      <c r="U3" s="21"/>
      <c r="V3" s="21"/>
      <c r="W3" s="21"/>
      <c r="X3" s="17" t="s">
        <v>31</v>
      </c>
      <c r="Y3" s="17"/>
    </row>
    <row r="4" ht="22.35" customHeight="1" spans="1:25">
      <c r="A4" s="33" t="s">
        <v>133</v>
      </c>
      <c r="B4" s="33" t="s">
        <v>134</v>
      </c>
      <c r="C4" s="33" t="s">
        <v>135</v>
      </c>
      <c r="D4" s="33" t="s">
        <v>136</v>
      </c>
      <c r="E4" s="33"/>
      <c r="F4" s="33"/>
      <c r="G4" s="33"/>
      <c r="H4" s="33"/>
      <c r="I4" s="33"/>
      <c r="J4" s="33"/>
      <c r="K4" s="33"/>
      <c r="L4" s="33"/>
      <c r="M4" s="33"/>
      <c r="N4" s="33"/>
      <c r="O4" s="33"/>
      <c r="P4" s="33"/>
      <c r="Q4" s="33"/>
      <c r="R4" s="33"/>
      <c r="S4" s="33" t="s">
        <v>128</v>
      </c>
      <c r="T4" s="33"/>
      <c r="U4" s="33"/>
      <c r="V4" s="33"/>
      <c r="W4" s="33"/>
      <c r="X4" s="33"/>
      <c r="Y4" s="33"/>
    </row>
    <row r="5" ht="22.35" customHeight="1" spans="1:25">
      <c r="A5" s="33"/>
      <c r="B5" s="33"/>
      <c r="C5" s="33"/>
      <c r="D5" s="33" t="s">
        <v>137</v>
      </c>
      <c r="E5" s="33" t="s">
        <v>138</v>
      </c>
      <c r="F5" s="33" t="s">
        <v>139</v>
      </c>
      <c r="G5" s="33" t="s">
        <v>140</v>
      </c>
      <c r="H5" s="33" t="s">
        <v>141</v>
      </c>
      <c r="I5" s="33" t="s">
        <v>142</v>
      </c>
      <c r="J5" s="33" t="s">
        <v>143</v>
      </c>
      <c r="K5" s="33"/>
      <c r="L5" s="33"/>
      <c r="M5" s="33"/>
      <c r="N5" s="33" t="s">
        <v>144</v>
      </c>
      <c r="O5" s="33" t="s">
        <v>145</v>
      </c>
      <c r="P5" s="33" t="s">
        <v>146</v>
      </c>
      <c r="Q5" s="33" t="s">
        <v>147</v>
      </c>
      <c r="R5" s="33" t="s">
        <v>148</v>
      </c>
      <c r="S5" s="33" t="s">
        <v>137</v>
      </c>
      <c r="T5" s="33" t="s">
        <v>138</v>
      </c>
      <c r="U5" s="33" t="s">
        <v>139</v>
      </c>
      <c r="V5" s="33" t="s">
        <v>140</v>
      </c>
      <c r="W5" s="33" t="s">
        <v>141</v>
      </c>
      <c r="X5" s="33" t="s">
        <v>142</v>
      </c>
      <c r="Y5" s="33" t="s">
        <v>149</v>
      </c>
    </row>
    <row r="6" ht="22.35" customHeight="1" spans="1:25">
      <c r="A6" s="33"/>
      <c r="B6" s="33"/>
      <c r="C6" s="33"/>
      <c r="D6" s="33"/>
      <c r="E6" s="33"/>
      <c r="F6" s="33"/>
      <c r="G6" s="33"/>
      <c r="H6" s="33"/>
      <c r="I6" s="33"/>
      <c r="J6" s="33" t="s">
        <v>150</v>
      </c>
      <c r="K6" s="33" t="s">
        <v>151</v>
      </c>
      <c r="L6" s="33" t="s">
        <v>152</v>
      </c>
      <c r="M6" s="33" t="s">
        <v>141</v>
      </c>
      <c r="N6" s="33"/>
      <c r="O6" s="33"/>
      <c r="P6" s="33"/>
      <c r="Q6" s="33"/>
      <c r="R6" s="33"/>
      <c r="S6" s="33"/>
      <c r="T6" s="33"/>
      <c r="U6" s="33"/>
      <c r="V6" s="33"/>
      <c r="W6" s="33"/>
      <c r="X6" s="33"/>
      <c r="Y6" s="33"/>
    </row>
    <row r="7" ht="22.9" customHeight="1" spans="1:25">
      <c r="A7" s="32"/>
      <c r="B7" s="32" t="s">
        <v>135</v>
      </c>
      <c r="C7" s="51">
        <f>'1收支总表'!B6</f>
        <v>455.19498</v>
      </c>
      <c r="D7" s="51">
        <f>C7</f>
        <v>455.19498</v>
      </c>
      <c r="E7" s="51">
        <f>C7</f>
        <v>455.19498</v>
      </c>
      <c r="F7" s="112"/>
      <c r="G7" s="112"/>
      <c r="H7" s="112"/>
      <c r="I7" s="112"/>
      <c r="J7" s="112"/>
      <c r="K7" s="112"/>
      <c r="L7" s="112"/>
      <c r="M7" s="112"/>
      <c r="N7" s="112"/>
      <c r="O7" s="112"/>
      <c r="P7" s="112"/>
      <c r="Q7" s="112"/>
      <c r="R7" s="112"/>
      <c r="S7" s="112"/>
      <c r="T7" s="112"/>
      <c r="U7" s="112"/>
      <c r="V7" s="112"/>
      <c r="W7" s="112"/>
      <c r="X7" s="112"/>
      <c r="Y7" s="112"/>
    </row>
    <row r="8" ht="22.9" customHeight="1" spans="1:25">
      <c r="A8" s="38" t="s">
        <v>153</v>
      </c>
      <c r="B8" s="38" t="s">
        <v>154</v>
      </c>
      <c r="C8" s="51">
        <f>C7</f>
        <v>455.19498</v>
      </c>
      <c r="D8" s="51">
        <f>D7</f>
        <v>455.19498</v>
      </c>
      <c r="E8" s="51">
        <f>C8</f>
        <v>455.19498</v>
      </c>
      <c r="F8" s="112"/>
      <c r="G8" s="112"/>
      <c r="H8" s="112"/>
      <c r="I8" s="112"/>
      <c r="J8" s="112"/>
      <c r="K8" s="112"/>
      <c r="L8" s="112"/>
      <c r="M8" s="112"/>
      <c r="N8" s="112"/>
      <c r="O8" s="112"/>
      <c r="P8" s="112"/>
      <c r="Q8" s="112"/>
      <c r="R8" s="112"/>
      <c r="S8" s="112"/>
      <c r="T8" s="112"/>
      <c r="U8" s="112"/>
      <c r="V8" s="112"/>
      <c r="W8" s="112"/>
      <c r="X8" s="112"/>
      <c r="Y8" s="112"/>
    </row>
    <row r="9" ht="22.9" customHeight="1" spans="1:25">
      <c r="A9" s="113">
        <f>封面!E4</f>
        <v>405004</v>
      </c>
      <c r="B9" s="113" t="str">
        <f>封面!E5</f>
        <v>益阳市赫山区妇幼保健院</v>
      </c>
      <c r="C9" s="51">
        <f>C8</f>
        <v>455.19498</v>
      </c>
      <c r="D9" s="51">
        <f>D8</f>
        <v>455.19498</v>
      </c>
      <c r="E9" s="51">
        <f>C9</f>
        <v>455.19498</v>
      </c>
      <c r="F9" s="36"/>
      <c r="G9" s="36"/>
      <c r="H9" s="36"/>
      <c r="I9" s="36"/>
      <c r="J9" s="36"/>
      <c r="K9" s="36"/>
      <c r="L9" s="36"/>
      <c r="M9" s="36"/>
      <c r="N9" s="36"/>
      <c r="O9" s="36"/>
      <c r="P9" s="36"/>
      <c r="Q9" s="36"/>
      <c r="R9" s="36"/>
      <c r="S9" s="36"/>
      <c r="T9" s="36"/>
      <c r="U9" s="36"/>
      <c r="V9" s="36"/>
      <c r="W9" s="36"/>
      <c r="X9" s="36"/>
      <c r="Y9" s="3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opLeftCell="A2" workbookViewId="0">
      <selection activeCell="E24" sqref="E24"/>
    </sheetView>
  </sheetViews>
  <sheetFormatPr defaultColWidth="10" defaultRowHeight="13.5"/>
  <cols>
    <col min="1" max="1" width="4.63333333333333" customWidth="1"/>
    <col min="2" max="2" width="4.88333333333333" customWidth="1"/>
    <col min="3" max="3" width="5" customWidth="1"/>
    <col min="4" max="4" width="12" customWidth="1"/>
    <col min="5" max="5" width="26.75" customWidth="1"/>
    <col min="6" max="6" width="15" customWidth="1"/>
    <col min="7" max="7" width="11.3833333333333" customWidth="1"/>
    <col min="8" max="8" width="14" customWidth="1"/>
    <col min="9" max="9" width="14.75" customWidth="1"/>
    <col min="10" max="11" width="17.5" customWidth="1"/>
    <col min="12" max="12" width="9.75" customWidth="1"/>
  </cols>
  <sheetData>
    <row r="1" ht="16.35" customHeight="1" spans="1:11">
      <c r="A1" s="3"/>
      <c r="D1" s="98"/>
      <c r="K1" s="30" t="s">
        <v>155</v>
      </c>
    </row>
    <row r="2" ht="31.9" customHeight="1" spans="1:11">
      <c r="A2" s="31" t="s">
        <v>8</v>
      </c>
      <c r="B2" s="31"/>
      <c r="C2" s="31"/>
      <c r="D2" s="31"/>
      <c r="E2" s="31"/>
      <c r="F2" s="31"/>
      <c r="G2" s="31"/>
      <c r="H2" s="31"/>
      <c r="I2" s="31"/>
      <c r="J2" s="31"/>
      <c r="K2" s="31"/>
    </row>
    <row r="3" ht="24.95" customHeight="1" spans="1:11">
      <c r="A3" s="99" t="str">
        <f>"部门"&amp;":"&amp;封面!E4&amp;封面!E5</f>
        <v>部门:405004益阳市赫山区妇幼保健院</v>
      </c>
      <c r="B3" s="99"/>
      <c r="C3" s="99"/>
      <c r="D3" s="99"/>
      <c r="E3" s="99"/>
      <c r="F3" s="99"/>
      <c r="G3" s="99"/>
      <c r="H3" s="99"/>
      <c r="I3" s="99"/>
      <c r="J3" s="99"/>
      <c r="K3" s="17" t="s">
        <v>31</v>
      </c>
    </row>
    <row r="4" ht="27.6" customHeight="1" spans="1:11">
      <c r="A4" s="22" t="s">
        <v>156</v>
      </c>
      <c r="B4" s="22"/>
      <c r="C4" s="22"/>
      <c r="D4" s="22" t="s">
        <v>157</v>
      </c>
      <c r="E4" s="22" t="s">
        <v>158</v>
      </c>
      <c r="F4" s="22" t="s">
        <v>135</v>
      </c>
      <c r="G4" s="22" t="s">
        <v>159</v>
      </c>
      <c r="H4" s="22" t="s">
        <v>160</v>
      </c>
      <c r="I4" s="22" t="s">
        <v>161</v>
      </c>
      <c r="J4" s="22" t="s">
        <v>162</v>
      </c>
      <c r="K4" s="22" t="s">
        <v>163</v>
      </c>
    </row>
    <row r="5" ht="25.9" customHeight="1" spans="1:11">
      <c r="A5" s="22" t="s">
        <v>164</v>
      </c>
      <c r="B5" s="22" t="s">
        <v>165</v>
      </c>
      <c r="C5" s="22" t="s">
        <v>166</v>
      </c>
      <c r="D5" s="22"/>
      <c r="E5" s="22"/>
      <c r="F5" s="22"/>
      <c r="G5" s="22"/>
      <c r="H5" s="22"/>
      <c r="I5" s="22"/>
      <c r="J5" s="22"/>
      <c r="K5" s="22"/>
    </row>
    <row r="6" ht="22.9" customHeight="1" spans="1:11">
      <c r="A6" s="13"/>
      <c r="B6" s="13"/>
      <c r="C6" s="13"/>
      <c r="D6" s="100" t="s">
        <v>135</v>
      </c>
      <c r="E6" s="100"/>
      <c r="F6" s="101">
        <f>'1收支总表'!B6</f>
        <v>455.19498</v>
      </c>
      <c r="G6" s="101">
        <f>'1收支总表'!F6</f>
        <v>370.19498</v>
      </c>
      <c r="H6" s="101">
        <f>'1收支总表'!F10</f>
        <v>85</v>
      </c>
      <c r="I6" s="108"/>
      <c r="J6" s="100"/>
      <c r="K6" s="100"/>
    </row>
    <row r="7" ht="22.9" customHeight="1" spans="1:11">
      <c r="A7" s="102"/>
      <c r="B7" s="102"/>
      <c r="C7" s="102"/>
      <c r="D7" s="103" t="s">
        <v>153</v>
      </c>
      <c r="E7" s="103" t="s">
        <v>154</v>
      </c>
      <c r="F7" s="101">
        <f>F6</f>
        <v>455.19498</v>
      </c>
      <c r="G7" s="101">
        <f>G6</f>
        <v>370.19498</v>
      </c>
      <c r="H7" s="101">
        <f>H6</f>
        <v>85</v>
      </c>
      <c r="I7" s="109"/>
      <c r="J7" s="110"/>
      <c r="K7" s="110"/>
    </row>
    <row r="8" ht="22.9" customHeight="1" spans="1:11">
      <c r="A8" s="102"/>
      <c r="B8" s="102"/>
      <c r="C8" s="102"/>
      <c r="D8" s="103">
        <f>封面!E4</f>
        <v>405004</v>
      </c>
      <c r="E8" s="103" t="str">
        <f>封面!E5</f>
        <v>益阳市赫山区妇幼保健院</v>
      </c>
      <c r="F8" s="101">
        <f>F6</f>
        <v>455.19498</v>
      </c>
      <c r="G8" s="101">
        <f>G6</f>
        <v>370.19498</v>
      </c>
      <c r="H8" s="101">
        <f>H6</f>
        <v>85</v>
      </c>
      <c r="I8" s="109"/>
      <c r="J8" s="110"/>
      <c r="K8" s="110"/>
    </row>
    <row r="9" ht="22.9" customHeight="1" spans="1:11">
      <c r="A9" s="104" t="s">
        <v>167</v>
      </c>
      <c r="B9" s="104" t="s">
        <v>168</v>
      </c>
      <c r="C9" s="104" t="s">
        <v>168</v>
      </c>
      <c r="D9" s="105" t="s">
        <v>169</v>
      </c>
      <c r="E9" s="106" t="s">
        <v>170</v>
      </c>
      <c r="F9" s="107">
        <f>G9</f>
        <v>41.5211</v>
      </c>
      <c r="G9" s="52">
        <f>VLOOKUP(封面!$E$5,[1]一般预算拨款!$A$7:$I$32,8,0)</f>
        <v>41.5211</v>
      </c>
      <c r="H9" s="107"/>
      <c r="I9" s="111"/>
      <c r="J9" s="106"/>
      <c r="K9" s="106"/>
    </row>
    <row r="10" ht="22.9" customHeight="1" spans="1:11">
      <c r="A10" s="104" t="s">
        <v>171</v>
      </c>
      <c r="B10" s="104" t="s">
        <v>172</v>
      </c>
      <c r="C10" s="104" t="s">
        <v>172</v>
      </c>
      <c r="D10" s="105" t="s">
        <v>173</v>
      </c>
      <c r="E10" s="106" t="s">
        <v>174</v>
      </c>
      <c r="F10" s="107">
        <f>G10</f>
        <v>303.2894</v>
      </c>
      <c r="G10" s="107">
        <f>G8-G9-G17</f>
        <v>303.2894</v>
      </c>
      <c r="H10" s="107"/>
      <c r="I10" s="111"/>
      <c r="J10" s="106"/>
      <c r="K10" s="106"/>
    </row>
    <row r="11" ht="22.9" customHeight="1" spans="1:11">
      <c r="A11" s="104" t="s">
        <v>171</v>
      </c>
      <c r="B11" s="104" t="s">
        <v>175</v>
      </c>
      <c r="C11" s="104" t="s">
        <v>176</v>
      </c>
      <c r="D11" s="105" t="s">
        <v>177</v>
      </c>
      <c r="E11" s="106" t="s">
        <v>178</v>
      </c>
      <c r="F11" s="107"/>
      <c r="G11" s="107"/>
      <c r="H11" s="107"/>
      <c r="I11" s="111"/>
      <c r="J11" s="106"/>
      <c r="K11" s="106"/>
    </row>
    <row r="12" ht="22.9" customHeight="1" spans="1:11">
      <c r="A12" s="104" t="s">
        <v>171</v>
      </c>
      <c r="B12" s="104" t="s">
        <v>179</v>
      </c>
      <c r="C12" s="104" t="s">
        <v>172</v>
      </c>
      <c r="D12" s="105" t="s">
        <v>180</v>
      </c>
      <c r="E12" s="106" t="s">
        <v>181</v>
      </c>
      <c r="F12" s="107"/>
      <c r="G12" s="107"/>
      <c r="H12" s="107"/>
      <c r="I12" s="111"/>
      <c r="J12" s="106"/>
      <c r="K12" s="106"/>
    </row>
    <row r="13" ht="22.9" customHeight="1" spans="1:11">
      <c r="A13" s="104" t="s">
        <v>171</v>
      </c>
      <c r="B13" s="104" t="s">
        <v>179</v>
      </c>
      <c r="C13" s="104" t="s">
        <v>175</v>
      </c>
      <c r="D13" s="105" t="s">
        <v>182</v>
      </c>
      <c r="E13" s="106" t="s">
        <v>183</v>
      </c>
      <c r="F13" s="107">
        <f>G13+H13</f>
        <v>85</v>
      </c>
      <c r="G13" s="107"/>
      <c r="H13" s="107">
        <v>85</v>
      </c>
      <c r="I13" s="111"/>
      <c r="J13" s="106"/>
      <c r="K13" s="106"/>
    </row>
    <row r="14" ht="22.9" customHeight="1" spans="1:11">
      <c r="A14" s="104" t="s">
        <v>171</v>
      </c>
      <c r="B14" s="104" t="s">
        <v>179</v>
      </c>
      <c r="C14" s="104" t="s">
        <v>179</v>
      </c>
      <c r="D14" s="105" t="s">
        <v>184</v>
      </c>
      <c r="E14" s="106" t="s">
        <v>185</v>
      </c>
      <c r="F14" s="107"/>
      <c r="G14" s="107"/>
      <c r="H14" s="107"/>
      <c r="I14" s="111"/>
      <c r="J14" s="106"/>
      <c r="K14" s="106"/>
    </row>
    <row r="15" ht="22.9" customHeight="1" spans="1:11">
      <c r="A15" s="104" t="s">
        <v>171</v>
      </c>
      <c r="B15" s="104" t="s">
        <v>186</v>
      </c>
      <c r="C15" s="104" t="s">
        <v>187</v>
      </c>
      <c r="D15" s="105" t="s">
        <v>188</v>
      </c>
      <c r="E15" s="106" t="s">
        <v>189</v>
      </c>
      <c r="F15" s="107"/>
      <c r="G15" s="107"/>
      <c r="H15" s="107"/>
      <c r="I15" s="111"/>
      <c r="J15" s="106"/>
      <c r="K15" s="106"/>
    </row>
    <row r="16" ht="22.9" customHeight="1" spans="1:11">
      <c r="A16" s="104" t="s">
        <v>171</v>
      </c>
      <c r="B16" s="104" t="s">
        <v>186</v>
      </c>
      <c r="C16" s="104" t="s">
        <v>190</v>
      </c>
      <c r="D16" s="105" t="s">
        <v>191</v>
      </c>
      <c r="E16" s="106" t="s">
        <v>192</v>
      </c>
      <c r="F16" s="107"/>
      <c r="G16" s="107"/>
      <c r="H16" s="107"/>
      <c r="I16" s="111"/>
      <c r="J16" s="106"/>
      <c r="K16" s="106"/>
    </row>
    <row r="17" ht="22.9" customHeight="1" spans="1:11">
      <c r="A17" s="104" t="s">
        <v>171</v>
      </c>
      <c r="B17" s="104" t="s">
        <v>193</v>
      </c>
      <c r="C17" s="104" t="s">
        <v>172</v>
      </c>
      <c r="D17" s="105" t="s">
        <v>194</v>
      </c>
      <c r="E17" s="106" t="s">
        <v>195</v>
      </c>
      <c r="F17" s="107">
        <f>G17</f>
        <v>25.38448</v>
      </c>
      <c r="G17" s="52">
        <f>VLOOKUP(封面!$E$5,[1]一般预算拨款!$A$7:$I$32,7,0)</f>
        <v>25.38448</v>
      </c>
      <c r="H17" s="107"/>
      <c r="I17" s="111"/>
      <c r="J17" s="106"/>
      <c r="K17" s="106"/>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138" zoomScaleNormal="138" topLeftCell="A2" workbookViewId="0">
      <selection activeCell="F15" sqref="F15:F16"/>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7" width="7.75" customWidth="1"/>
    <col min="8" max="8" width="8.6" customWidth="1"/>
    <col min="9"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20">
      <c r="A1" s="3"/>
      <c r="S1" s="30" t="s">
        <v>196</v>
      </c>
      <c r="T1" s="30"/>
    </row>
    <row r="2" ht="42.2" customHeight="1" spans="1:20">
      <c r="A2" s="31" t="s">
        <v>9</v>
      </c>
      <c r="B2" s="31"/>
      <c r="C2" s="31"/>
      <c r="D2" s="31"/>
      <c r="E2" s="31"/>
      <c r="F2" s="31"/>
      <c r="G2" s="31"/>
      <c r="H2" s="31"/>
      <c r="I2" s="31"/>
      <c r="J2" s="31"/>
      <c r="K2" s="31"/>
      <c r="L2" s="31"/>
      <c r="M2" s="31"/>
      <c r="N2" s="31"/>
      <c r="O2" s="31"/>
      <c r="P2" s="31"/>
      <c r="Q2" s="31"/>
      <c r="R2" s="31"/>
      <c r="S2" s="31"/>
      <c r="T2" s="31"/>
    </row>
    <row r="3" ht="19.9" customHeight="1" spans="1:20">
      <c r="A3" s="21" t="str">
        <f>"部门"&amp;":"&amp;封面!E4&amp;封面!E5</f>
        <v>部门:405004益阳市赫山区妇幼保健院</v>
      </c>
      <c r="B3" s="21"/>
      <c r="C3" s="21"/>
      <c r="D3" s="21"/>
      <c r="E3" s="21"/>
      <c r="F3" s="21"/>
      <c r="G3" s="21"/>
      <c r="H3" s="21"/>
      <c r="I3" s="21"/>
      <c r="J3" s="21"/>
      <c r="K3" s="21"/>
      <c r="L3" s="21"/>
      <c r="M3" s="21"/>
      <c r="N3" s="21"/>
      <c r="O3" s="21"/>
      <c r="P3" s="21"/>
      <c r="Q3" s="21"/>
      <c r="R3" s="21"/>
      <c r="S3" s="17" t="s">
        <v>31</v>
      </c>
      <c r="T3" s="17"/>
    </row>
    <row r="4" ht="19.9" customHeight="1" spans="1:20">
      <c r="A4" s="33" t="s">
        <v>156</v>
      </c>
      <c r="B4" s="33"/>
      <c r="C4" s="33"/>
      <c r="D4" s="33" t="s">
        <v>197</v>
      </c>
      <c r="E4" s="33" t="s">
        <v>198</v>
      </c>
      <c r="F4" s="33" t="s">
        <v>199</v>
      </c>
      <c r="G4" s="33" t="s">
        <v>200</v>
      </c>
      <c r="H4" s="33" t="s">
        <v>201</v>
      </c>
      <c r="I4" s="33" t="s">
        <v>202</v>
      </c>
      <c r="J4" s="33" t="s">
        <v>203</v>
      </c>
      <c r="K4" s="33" t="s">
        <v>204</v>
      </c>
      <c r="L4" s="33" t="s">
        <v>205</v>
      </c>
      <c r="M4" s="33" t="s">
        <v>206</v>
      </c>
      <c r="N4" s="33" t="s">
        <v>207</v>
      </c>
      <c r="O4" s="33" t="s">
        <v>208</v>
      </c>
      <c r="P4" s="33" t="s">
        <v>209</v>
      </c>
      <c r="Q4" s="33" t="s">
        <v>210</v>
      </c>
      <c r="R4" s="33" t="s">
        <v>211</v>
      </c>
      <c r="S4" s="33" t="s">
        <v>212</v>
      </c>
      <c r="T4" s="33" t="s">
        <v>213</v>
      </c>
    </row>
    <row r="5" ht="20.65" customHeight="1" spans="1:20">
      <c r="A5" s="33" t="s">
        <v>164</v>
      </c>
      <c r="B5" s="33" t="s">
        <v>165</v>
      </c>
      <c r="C5" s="33" t="s">
        <v>166</v>
      </c>
      <c r="D5" s="33"/>
      <c r="E5" s="33"/>
      <c r="F5" s="33"/>
      <c r="G5" s="33"/>
      <c r="H5" s="33"/>
      <c r="I5" s="33"/>
      <c r="J5" s="33"/>
      <c r="K5" s="33"/>
      <c r="L5" s="33"/>
      <c r="M5" s="33"/>
      <c r="N5" s="33"/>
      <c r="O5" s="33"/>
      <c r="P5" s="33"/>
      <c r="Q5" s="33"/>
      <c r="R5" s="33"/>
      <c r="S5" s="33"/>
      <c r="T5" s="33"/>
    </row>
    <row r="6" ht="22.9" customHeight="1" spans="1:20">
      <c r="A6" s="32"/>
      <c r="B6" s="32"/>
      <c r="C6" s="32"/>
      <c r="D6" s="32"/>
      <c r="E6" s="32" t="s">
        <v>135</v>
      </c>
      <c r="F6" s="59">
        <f>'1收支总表'!H37</f>
        <v>455.19498</v>
      </c>
      <c r="G6" s="59">
        <f>'1收支总表'!H6</f>
        <v>346.72408</v>
      </c>
      <c r="H6" s="59">
        <f>'1收支总表'!H7</f>
        <v>108.4709</v>
      </c>
      <c r="I6" s="59"/>
      <c r="J6" s="59"/>
      <c r="K6" s="59"/>
      <c r="L6" s="59"/>
      <c r="M6" s="59"/>
      <c r="N6" s="59"/>
      <c r="O6" s="59"/>
      <c r="P6" s="59"/>
      <c r="Q6" s="34"/>
      <c r="R6" s="34"/>
      <c r="S6" s="34"/>
      <c r="T6" s="34"/>
    </row>
    <row r="7" ht="22.9" customHeight="1" spans="1:20">
      <c r="A7" s="32"/>
      <c r="B7" s="32"/>
      <c r="C7" s="32"/>
      <c r="D7" s="38" t="s">
        <v>153</v>
      </c>
      <c r="E7" s="38" t="s">
        <v>154</v>
      </c>
      <c r="F7" s="59">
        <f t="shared" ref="F7:H8" si="0">F6</f>
        <v>455.19498</v>
      </c>
      <c r="G7" s="59">
        <f t="shared" si="0"/>
        <v>346.72408</v>
      </c>
      <c r="H7" s="59">
        <f t="shared" si="0"/>
        <v>108.4709</v>
      </c>
      <c r="I7" s="59"/>
      <c r="J7" s="59"/>
      <c r="K7" s="59"/>
      <c r="L7" s="59"/>
      <c r="M7" s="59"/>
      <c r="N7" s="59"/>
      <c r="O7" s="59"/>
      <c r="P7" s="59"/>
      <c r="Q7" s="34"/>
      <c r="R7" s="34"/>
      <c r="S7" s="34"/>
      <c r="T7" s="34"/>
    </row>
    <row r="8" ht="22.9" customHeight="1" spans="1:20">
      <c r="A8" s="41"/>
      <c r="B8" s="41"/>
      <c r="C8" s="41"/>
      <c r="D8" s="39">
        <f>封面!E4</f>
        <v>405004</v>
      </c>
      <c r="E8" s="39" t="str">
        <f>封面!E5</f>
        <v>益阳市赫山区妇幼保健院</v>
      </c>
      <c r="F8" s="59">
        <f t="shared" si="0"/>
        <v>455.19498</v>
      </c>
      <c r="G8" s="59">
        <f t="shared" si="0"/>
        <v>346.72408</v>
      </c>
      <c r="H8" s="59">
        <f t="shared" si="0"/>
        <v>108.4709</v>
      </c>
      <c r="I8" s="59"/>
      <c r="J8" s="59"/>
      <c r="K8" s="59"/>
      <c r="L8" s="59"/>
      <c r="M8" s="59"/>
      <c r="N8" s="59"/>
      <c r="O8" s="59"/>
      <c r="P8" s="59"/>
      <c r="Q8" s="97"/>
      <c r="R8" s="97"/>
      <c r="S8" s="97"/>
      <c r="T8" s="97"/>
    </row>
    <row r="9" ht="22.9" customHeight="1" spans="1:20">
      <c r="A9" s="42" t="s">
        <v>171</v>
      </c>
      <c r="B9" s="42" t="s">
        <v>172</v>
      </c>
      <c r="C9" s="42" t="s">
        <v>172</v>
      </c>
      <c r="D9" s="35">
        <f>D8</f>
        <v>405004</v>
      </c>
      <c r="E9" s="43" t="s">
        <v>174</v>
      </c>
      <c r="F9" s="60">
        <f>'3支出总表'!F10</f>
        <v>303.2894</v>
      </c>
      <c r="G9" s="60">
        <f>G8-G10-G11</f>
        <v>279.8185</v>
      </c>
      <c r="H9" s="59">
        <f>H8-H14</f>
        <v>23.4709</v>
      </c>
      <c r="I9" s="60"/>
      <c r="J9" s="60"/>
      <c r="K9" s="60"/>
      <c r="L9" s="60"/>
      <c r="M9" s="60"/>
      <c r="N9" s="60"/>
      <c r="O9" s="60"/>
      <c r="P9" s="60"/>
      <c r="Q9" s="44"/>
      <c r="R9" s="44"/>
      <c r="S9" s="44"/>
      <c r="T9" s="44"/>
    </row>
    <row r="10" ht="22.9" customHeight="1" spans="1:20">
      <c r="A10" s="42" t="s">
        <v>167</v>
      </c>
      <c r="B10" s="42" t="s">
        <v>168</v>
      </c>
      <c r="C10" s="42" t="s">
        <v>168</v>
      </c>
      <c r="D10" s="35">
        <f t="shared" ref="D10:D17" si="1">D9</f>
        <v>405004</v>
      </c>
      <c r="E10" s="43" t="s">
        <v>170</v>
      </c>
      <c r="F10" s="60">
        <f>G10</f>
        <v>41.5211</v>
      </c>
      <c r="G10" s="52">
        <f>VLOOKUP(封面!$E$5,[1]一般预算拨款!$A$7:$I$32,8,0)</f>
        <v>41.5211</v>
      </c>
      <c r="H10" s="60"/>
      <c r="I10" s="60"/>
      <c r="J10" s="60"/>
      <c r="K10" s="60"/>
      <c r="L10" s="60"/>
      <c r="M10" s="60"/>
      <c r="N10" s="60"/>
      <c r="O10" s="60"/>
      <c r="P10" s="60"/>
      <c r="Q10" s="44"/>
      <c r="R10" s="44"/>
      <c r="S10" s="44"/>
      <c r="T10" s="44"/>
    </row>
    <row r="11" ht="22.9" customHeight="1" spans="1:20">
      <c r="A11" s="42" t="s">
        <v>171</v>
      </c>
      <c r="B11" s="42" t="s">
        <v>193</v>
      </c>
      <c r="C11" s="42" t="s">
        <v>172</v>
      </c>
      <c r="D11" s="35">
        <f t="shared" si="1"/>
        <v>405004</v>
      </c>
      <c r="E11" s="43" t="s">
        <v>195</v>
      </c>
      <c r="F11" s="60">
        <f>G11</f>
        <v>25.38448</v>
      </c>
      <c r="G11" s="60">
        <f>'3支出总表'!G17</f>
        <v>25.38448</v>
      </c>
      <c r="H11" s="60"/>
      <c r="I11" s="60"/>
      <c r="J11" s="60"/>
      <c r="K11" s="60"/>
      <c r="L11" s="60"/>
      <c r="M11" s="60"/>
      <c r="N11" s="60"/>
      <c r="O11" s="60"/>
      <c r="P11" s="60"/>
      <c r="Q11" s="44"/>
      <c r="R11" s="44"/>
      <c r="S11" s="44"/>
      <c r="T11" s="44"/>
    </row>
    <row r="12" ht="22.9" customHeight="1" spans="1:20">
      <c r="A12" s="42" t="s">
        <v>171</v>
      </c>
      <c r="B12" s="42" t="s">
        <v>186</v>
      </c>
      <c r="C12" s="42" t="s">
        <v>187</v>
      </c>
      <c r="D12" s="35">
        <f t="shared" si="1"/>
        <v>405004</v>
      </c>
      <c r="E12" s="43" t="s">
        <v>189</v>
      </c>
      <c r="F12" s="60"/>
      <c r="G12" s="60"/>
      <c r="H12" s="60"/>
      <c r="I12" s="60"/>
      <c r="J12" s="60"/>
      <c r="K12" s="60"/>
      <c r="L12" s="60"/>
      <c r="M12" s="60"/>
      <c r="N12" s="60"/>
      <c r="O12" s="60"/>
      <c r="P12" s="60"/>
      <c r="Q12" s="44"/>
      <c r="R12" s="44"/>
      <c r="S12" s="44"/>
      <c r="T12" s="44"/>
    </row>
    <row r="13" ht="22.9" customHeight="1" spans="1:20">
      <c r="A13" s="42" t="s">
        <v>171</v>
      </c>
      <c r="B13" s="42" t="s">
        <v>179</v>
      </c>
      <c r="C13" s="42" t="s">
        <v>172</v>
      </c>
      <c r="D13" s="35">
        <f t="shared" si="1"/>
        <v>405004</v>
      </c>
      <c r="E13" s="43" t="s">
        <v>181</v>
      </c>
      <c r="F13" s="60"/>
      <c r="G13" s="60"/>
      <c r="H13" s="60"/>
      <c r="I13" s="60"/>
      <c r="J13" s="60"/>
      <c r="K13" s="60"/>
      <c r="L13" s="60"/>
      <c r="M13" s="60"/>
      <c r="N13" s="60"/>
      <c r="O13" s="60"/>
      <c r="P13" s="60"/>
      <c r="Q13" s="44"/>
      <c r="R13" s="44"/>
      <c r="S13" s="44"/>
      <c r="T13" s="44"/>
    </row>
    <row r="14" ht="22.9" customHeight="1" spans="1:20">
      <c r="A14" s="42" t="s">
        <v>171</v>
      </c>
      <c r="B14" s="42" t="s">
        <v>179</v>
      </c>
      <c r="C14" s="42" t="s">
        <v>175</v>
      </c>
      <c r="D14" s="35">
        <f t="shared" si="1"/>
        <v>405004</v>
      </c>
      <c r="E14" s="43" t="s">
        <v>183</v>
      </c>
      <c r="F14" s="60">
        <f>H14</f>
        <v>85</v>
      </c>
      <c r="G14" s="60"/>
      <c r="H14" s="60">
        <v>85</v>
      </c>
      <c r="I14" s="60"/>
      <c r="J14" s="60"/>
      <c r="K14" s="60"/>
      <c r="L14" s="60"/>
      <c r="M14" s="60"/>
      <c r="N14" s="60"/>
      <c r="O14" s="60"/>
      <c r="P14" s="60"/>
      <c r="Q14" s="44"/>
      <c r="R14" s="44"/>
      <c r="S14" s="44"/>
      <c r="T14" s="44"/>
    </row>
    <row r="15" ht="22.9" customHeight="1" spans="1:20">
      <c r="A15" s="42" t="s">
        <v>171</v>
      </c>
      <c r="B15" s="42" t="s">
        <v>175</v>
      </c>
      <c r="C15" s="42" t="s">
        <v>176</v>
      </c>
      <c r="D15" s="35">
        <f t="shared" si="1"/>
        <v>405004</v>
      </c>
      <c r="E15" s="43" t="s">
        <v>178</v>
      </c>
      <c r="F15" s="60"/>
      <c r="G15" s="60"/>
      <c r="H15" s="60"/>
      <c r="I15" s="60"/>
      <c r="J15" s="60"/>
      <c r="K15" s="60"/>
      <c r="L15" s="60"/>
      <c r="M15" s="60"/>
      <c r="N15" s="60"/>
      <c r="O15" s="60"/>
      <c r="P15" s="60"/>
      <c r="Q15" s="44"/>
      <c r="R15" s="44"/>
      <c r="S15" s="44"/>
      <c r="T15" s="44"/>
    </row>
    <row r="16" ht="22.9" customHeight="1" spans="1:20">
      <c r="A16" s="42" t="s">
        <v>171</v>
      </c>
      <c r="B16" s="42" t="s">
        <v>186</v>
      </c>
      <c r="C16" s="42" t="s">
        <v>190</v>
      </c>
      <c r="D16" s="35">
        <f t="shared" si="1"/>
        <v>405004</v>
      </c>
      <c r="E16" s="43" t="s">
        <v>192</v>
      </c>
      <c r="F16" s="60"/>
      <c r="G16" s="60"/>
      <c r="H16" s="60"/>
      <c r="I16" s="60"/>
      <c r="J16" s="60"/>
      <c r="K16" s="60"/>
      <c r="L16" s="60"/>
      <c r="M16" s="60"/>
      <c r="N16" s="60"/>
      <c r="O16" s="60"/>
      <c r="P16" s="60"/>
      <c r="Q16" s="44"/>
      <c r="R16" s="44"/>
      <c r="S16" s="44"/>
      <c r="T16" s="44"/>
    </row>
    <row r="17" ht="22.9" customHeight="1" spans="1:20">
      <c r="A17" s="42" t="s">
        <v>171</v>
      </c>
      <c r="B17" s="42" t="s">
        <v>179</v>
      </c>
      <c r="C17" s="42" t="s">
        <v>179</v>
      </c>
      <c r="D17" s="35">
        <f t="shared" si="1"/>
        <v>405004</v>
      </c>
      <c r="E17" s="43" t="s">
        <v>185</v>
      </c>
      <c r="F17" s="60"/>
      <c r="G17" s="60"/>
      <c r="H17" s="60"/>
      <c r="I17" s="60"/>
      <c r="J17" s="60"/>
      <c r="K17" s="60"/>
      <c r="L17" s="60"/>
      <c r="M17" s="60"/>
      <c r="N17" s="60"/>
      <c r="O17" s="60"/>
      <c r="P17" s="60"/>
      <c r="Q17" s="44"/>
      <c r="R17" s="44"/>
      <c r="S17" s="44"/>
      <c r="T17" s="4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zoomScale="138" zoomScaleNormal="138" topLeftCell="A4" workbookViewId="0">
      <selection activeCell="H6" sqref="H6"/>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75" customWidth="1"/>
    <col min="8" max="8" width="6.75" customWidth="1"/>
    <col min="9" max="16" width="7.13333333333333" customWidth="1"/>
    <col min="17" max="17" width="5.88333333333333" customWidth="1"/>
    <col min="18" max="21" width="7.13333333333333" customWidth="1"/>
    <col min="22" max="23" width="9.75" customWidth="1"/>
  </cols>
  <sheetData>
    <row r="1" ht="16.35" customHeight="1" spans="1:21">
      <c r="A1" s="3"/>
      <c r="T1" s="30" t="s">
        <v>214</v>
      </c>
      <c r="U1" s="30"/>
    </row>
    <row r="2" ht="37.15" customHeight="1" spans="1:21">
      <c r="A2" s="31" t="s">
        <v>10</v>
      </c>
      <c r="B2" s="31"/>
      <c r="C2" s="31"/>
      <c r="D2" s="31"/>
      <c r="E2" s="31"/>
      <c r="F2" s="31"/>
      <c r="G2" s="31"/>
      <c r="H2" s="31"/>
      <c r="I2" s="31"/>
      <c r="J2" s="31"/>
      <c r="K2" s="31"/>
      <c r="L2" s="31"/>
      <c r="M2" s="31"/>
      <c r="N2" s="31"/>
      <c r="O2" s="31"/>
      <c r="P2" s="31"/>
      <c r="Q2" s="31"/>
      <c r="R2" s="31"/>
      <c r="S2" s="31"/>
      <c r="T2" s="31"/>
      <c r="U2" s="31"/>
    </row>
    <row r="3" ht="24.2" customHeight="1" spans="1:21">
      <c r="A3" s="21" t="str">
        <f>"部门"&amp;":"&amp;封面!E4&amp;封面!E5</f>
        <v>部门:405004益阳市赫山区妇幼保健院</v>
      </c>
      <c r="B3" s="21"/>
      <c r="C3" s="21"/>
      <c r="D3" s="21"/>
      <c r="E3" s="21"/>
      <c r="F3" s="21"/>
      <c r="G3" s="21"/>
      <c r="H3" s="21"/>
      <c r="I3" s="21"/>
      <c r="J3" s="21"/>
      <c r="K3" s="21"/>
      <c r="L3" s="21"/>
      <c r="M3" s="21"/>
      <c r="N3" s="21"/>
      <c r="O3" s="21"/>
      <c r="P3" s="21"/>
      <c r="Q3" s="21"/>
      <c r="R3" s="21"/>
      <c r="S3" s="21"/>
      <c r="T3" s="17" t="s">
        <v>31</v>
      </c>
      <c r="U3" s="17"/>
    </row>
    <row r="4" ht="22.35" customHeight="1" spans="1:21">
      <c r="A4" s="33" t="s">
        <v>156</v>
      </c>
      <c r="B4" s="33"/>
      <c r="C4" s="33"/>
      <c r="D4" s="33" t="s">
        <v>197</v>
      </c>
      <c r="E4" s="33" t="s">
        <v>198</v>
      </c>
      <c r="F4" s="33" t="s">
        <v>215</v>
      </c>
      <c r="G4" s="33" t="s">
        <v>159</v>
      </c>
      <c r="H4" s="33"/>
      <c r="I4" s="33"/>
      <c r="J4" s="33"/>
      <c r="K4" s="33" t="s">
        <v>160</v>
      </c>
      <c r="L4" s="33"/>
      <c r="M4" s="33"/>
      <c r="N4" s="33"/>
      <c r="O4" s="33"/>
      <c r="P4" s="33"/>
      <c r="Q4" s="33"/>
      <c r="R4" s="33"/>
      <c r="S4" s="33"/>
      <c r="T4" s="33"/>
      <c r="U4" s="33"/>
    </row>
    <row r="5" ht="39.6" customHeight="1" spans="1:21">
      <c r="A5" s="33" t="s">
        <v>164</v>
      </c>
      <c r="B5" s="33" t="s">
        <v>165</v>
      </c>
      <c r="C5" s="33" t="s">
        <v>166</v>
      </c>
      <c r="D5" s="33"/>
      <c r="E5" s="33"/>
      <c r="F5" s="33"/>
      <c r="G5" s="33" t="s">
        <v>135</v>
      </c>
      <c r="H5" s="33" t="s">
        <v>216</v>
      </c>
      <c r="I5" s="33" t="s">
        <v>217</v>
      </c>
      <c r="J5" s="33" t="s">
        <v>208</v>
      </c>
      <c r="K5" s="33" t="s">
        <v>135</v>
      </c>
      <c r="L5" s="33" t="s">
        <v>218</v>
      </c>
      <c r="M5" s="33" t="s">
        <v>219</v>
      </c>
      <c r="N5" s="33" t="s">
        <v>220</v>
      </c>
      <c r="O5" s="33" t="s">
        <v>210</v>
      </c>
      <c r="P5" s="33" t="s">
        <v>221</v>
      </c>
      <c r="Q5" s="33" t="s">
        <v>222</v>
      </c>
      <c r="R5" s="33" t="s">
        <v>223</v>
      </c>
      <c r="S5" s="33" t="s">
        <v>206</v>
      </c>
      <c r="T5" s="33" t="s">
        <v>209</v>
      </c>
      <c r="U5" s="33" t="s">
        <v>213</v>
      </c>
    </row>
    <row r="6" ht="22.9" customHeight="1" spans="1:21">
      <c r="A6" s="32"/>
      <c r="B6" s="32"/>
      <c r="C6" s="32"/>
      <c r="D6" s="32"/>
      <c r="E6" s="32" t="s">
        <v>135</v>
      </c>
      <c r="F6" s="59">
        <f>'1收支总表'!F37</f>
        <v>455.19498</v>
      </c>
      <c r="G6" s="59">
        <f>'1收支总表'!F6</f>
        <v>370.19498</v>
      </c>
      <c r="H6" s="59">
        <f>'1收支总表'!F7</f>
        <v>346.72408</v>
      </c>
      <c r="I6" s="59">
        <f>'1收支总表'!F8</f>
        <v>23.4709</v>
      </c>
      <c r="J6" s="59"/>
      <c r="K6" s="59">
        <f>'1收支总表'!F12+'1收支总表'!F13</f>
        <v>85</v>
      </c>
      <c r="L6" s="59"/>
      <c r="M6" s="59">
        <f>'1收支总表'!F12</f>
        <v>85</v>
      </c>
      <c r="N6" s="59"/>
      <c r="O6" s="34"/>
      <c r="P6" s="34"/>
      <c r="Q6" s="34"/>
      <c r="R6" s="34"/>
      <c r="S6" s="34"/>
      <c r="T6" s="34"/>
      <c r="U6" s="34"/>
    </row>
    <row r="7" ht="22.9" customHeight="1" spans="1:21">
      <c r="A7" s="32"/>
      <c r="B7" s="32"/>
      <c r="C7" s="32"/>
      <c r="D7" s="38" t="s">
        <v>153</v>
      </c>
      <c r="E7" s="38" t="s">
        <v>154</v>
      </c>
      <c r="F7" s="51">
        <f t="shared" ref="F7:K7" si="0">F6</f>
        <v>455.19498</v>
      </c>
      <c r="G7" s="51">
        <f t="shared" si="0"/>
        <v>370.19498</v>
      </c>
      <c r="H7" s="51">
        <f t="shared" si="0"/>
        <v>346.72408</v>
      </c>
      <c r="I7" s="51">
        <f t="shared" si="0"/>
        <v>23.4709</v>
      </c>
      <c r="J7" s="51"/>
      <c r="K7" s="51">
        <f t="shared" si="0"/>
        <v>85</v>
      </c>
      <c r="L7" s="59"/>
      <c r="M7" s="59">
        <f>M6</f>
        <v>85</v>
      </c>
      <c r="N7" s="59"/>
      <c r="O7" s="34"/>
      <c r="P7" s="34"/>
      <c r="Q7" s="34"/>
      <c r="R7" s="34"/>
      <c r="S7" s="34"/>
      <c r="T7" s="34"/>
      <c r="U7" s="34"/>
    </row>
    <row r="8" ht="22.9" customHeight="1" spans="1:21">
      <c r="A8" s="41"/>
      <c r="B8" s="41"/>
      <c r="C8" s="41"/>
      <c r="D8" s="39">
        <f>封面!E4</f>
        <v>405004</v>
      </c>
      <c r="E8" s="39" t="str">
        <f>封面!E5</f>
        <v>益阳市赫山区妇幼保健院</v>
      </c>
      <c r="F8" s="51">
        <f t="shared" ref="F8:K9" si="1">F7</f>
        <v>455.19498</v>
      </c>
      <c r="G8" s="51">
        <f t="shared" si="1"/>
        <v>370.19498</v>
      </c>
      <c r="H8" s="51">
        <f t="shared" si="1"/>
        <v>346.72408</v>
      </c>
      <c r="I8" s="51">
        <f t="shared" si="1"/>
        <v>23.4709</v>
      </c>
      <c r="J8" s="51"/>
      <c r="K8" s="51">
        <f t="shared" si="1"/>
        <v>85</v>
      </c>
      <c r="L8" s="59"/>
      <c r="M8" s="59">
        <f>M7</f>
        <v>85</v>
      </c>
      <c r="N8" s="59"/>
      <c r="O8" s="34"/>
      <c r="P8" s="34"/>
      <c r="Q8" s="34"/>
      <c r="R8" s="34"/>
      <c r="S8" s="34"/>
      <c r="T8" s="34"/>
      <c r="U8" s="34"/>
    </row>
    <row r="9" ht="22.9" customHeight="1" spans="1:21">
      <c r="A9" s="42" t="s">
        <v>171</v>
      </c>
      <c r="B9" s="42" t="s">
        <v>172</v>
      </c>
      <c r="C9" s="42" t="s">
        <v>172</v>
      </c>
      <c r="D9" s="35" t="s">
        <v>224</v>
      </c>
      <c r="E9" s="43" t="s">
        <v>174</v>
      </c>
      <c r="F9" s="52">
        <f>'4支出分类(政府预算)'!F9</f>
        <v>303.2894</v>
      </c>
      <c r="G9" s="60">
        <f>H9+I9+J9</f>
        <v>303.2894</v>
      </c>
      <c r="H9" s="60">
        <f>H8-H10-H11</f>
        <v>279.8185</v>
      </c>
      <c r="I9" s="60">
        <f t="shared" si="1"/>
        <v>23.4709</v>
      </c>
      <c r="J9" s="60"/>
      <c r="K9" s="60">
        <f>L9+M9+N9+O9+P9+Q9+R9+S9+T9+U9</f>
        <v>0</v>
      </c>
      <c r="L9" s="60"/>
      <c r="M9" s="60"/>
      <c r="N9" s="60"/>
      <c r="O9" s="36"/>
      <c r="P9" s="36"/>
      <c r="Q9" s="36"/>
      <c r="R9" s="36"/>
      <c r="S9" s="36"/>
      <c r="T9" s="36"/>
      <c r="U9" s="36"/>
    </row>
    <row r="10" ht="22.9" customHeight="1" spans="1:21">
      <c r="A10" s="42" t="s">
        <v>167</v>
      </c>
      <c r="B10" s="42" t="s">
        <v>168</v>
      </c>
      <c r="C10" s="42" t="s">
        <v>168</v>
      </c>
      <c r="D10" s="35" t="s">
        <v>224</v>
      </c>
      <c r="E10" s="43" t="s">
        <v>170</v>
      </c>
      <c r="F10" s="52">
        <f>G10+K10</f>
        <v>41.5211</v>
      </c>
      <c r="G10" s="60">
        <f t="shared" ref="G10" si="2">H10+I10+J10</f>
        <v>41.5211</v>
      </c>
      <c r="H10" s="60">
        <f>'4支出分类(政府预算)'!G10</f>
        <v>41.5211</v>
      </c>
      <c r="I10" s="60"/>
      <c r="J10" s="60"/>
      <c r="K10" s="60"/>
      <c r="L10" s="60"/>
      <c r="M10" s="60"/>
      <c r="N10" s="60"/>
      <c r="O10" s="36"/>
      <c r="P10" s="36"/>
      <c r="Q10" s="36"/>
      <c r="R10" s="36"/>
      <c r="S10" s="36"/>
      <c r="T10" s="36"/>
      <c r="U10" s="36"/>
    </row>
    <row r="11" ht="22.9" customHeight="1" spans="1:21">
      <c r="A11" s="42" t="s">
        <v>171</v>
      </c>
      <c r="B11" s="42" t="s">
        <v>193</v>
      </c>
      <c r="C11" s="42" t="s">
        <v>172</v>
      </c>
      <c r="D11" s="35" t="s">
        <v>224</v>
      </c>
      <c r="E11" s="43" t="s">
        <v>195</v>
      </c>
      <c r="F11" s="52">
        <f t="shared" ref="F11:F15" si="3">G11+K11</f>
        <v>25.38448</v>
      </c>
      <c r="G11" s="52">
        <f>VLOOKUP(封面!$E$5,[1]一般预算拨款!$A$7:$I$32,7,0)</f>
        <v>25.38448</v>
      </c>
      <c r="H11" s="60">
        <f>'4支出分类(政府预算)'!G11</f>
        <v>25.38448</v>
      </c>
      <c r="I11" s="60"/>
      <c r="J11" s="60"/>
      <c r="K11" s="60"/>
      <c r="L11" s="60"/>
      <c r="M11" s="60"/>
      <c r="N11" s="60"/>
      <c r="O11" s="36"/>
      <c r="P11" s="36"/>
      <c r="Q11" s="36"/>
      <c r="R11" s="36"/>
      <c r="S11" s="36"/>
      <c r="T11" s="36"/>
      <c r="U11" s="36"/>
    </row>
    <row r="12" ht="22.9" customHeight="1" spans="1:21">
      <c r="A12" s="42" t="s">
        <v>171</v>
      </c>
      <c r="B12" s="42" t="s">
        <v>186</v>
      </c>
      <c r="C12" s="42" t="s">
        <v>187</v>
      </c>
      <c r="D12" s="35" t="s">
        <v>224</v>
      </c>
      <c r="E12" s="43" t="s">
        <v>189</v>
      </c>
      <c r="F12" s="52"/>
      <c r="G12" s="60"/>
      <c r="H12" s="60"/>
      <c r="I12" s="60"/>
      <c r="J12" s="60"/>
      <c r="K12" s="60"/>
      <c r="L12" s="60"/>
      <c r="M12" s="60"/>
      <c r="N12" s="60"/>
      <c r="O12" s="36"/>
      <c r="P12" s="36"/>
      <c r="Q12" s="36"/>
      <c r="R12" s="36"/>
      <c r="S12" s="36"/>
      <c r="T12" s="36"/>
      <c r="U12" s="36"/>
    </row>
    <row r="13" ht="22.9" customHeight="1" spans="1:21">
      <c r="A13" s="42" t="s">
        <v>171</v>
      </c>
      <c r="B13" s="42" t="s">
        <v>179</v>
      </c>
      <c r="C13" s="42" t="s">
        <v>172</v>
      </c>
      <c r="D13" s="35" t="s">
        <v>224</v>
      </c>
      <c r="E13" s="43" t="s">
        <v>181</v>
      </c>
      <c r="F13" s="52"/>
      <c r="G13" s="60"/>
      <c r="H13" s="60"/>
      <c r="I13" s="60"/>
      <c r="J13" s="60"/>
      <c r="K13" s="60"/>
      <c r="L13" s="60"/>
      <c r="M13" s="60"/>
      <c r="N13" s="60"/>
      <c r="O13" s="36"/>
      <c r="P13" s="36"/>
      <c r="Q13" s="36"/>
      <c r="R13" s="36"/>
      <c r="S13" s="36"/>
      <c r="T13" s="36"/>
      <c r="U13" s="36"/>
    </row>
    <row r="14" ht="22.9" customHeight="1" spans="1:21">
      <c r="A14" s="42" t="s">
        <v>171</v>
      </c>
      <c r="B14" s="42" t="s">
        <v>179</v>
      </c>
      <c r="C14" s="42" t="s">
        <v>175</v>
      </c>
      <c r="D14" s="35" t="s">
        <v>224</v>
      </c>
      <c r="E14" s="43" t="s">
        <v>183</v>
      </c>
      <c r="F14" s="52">
        <f t="shared" si="3"/>
        <v>85</v>
      </c>
      <c r="G14" s="60"/>
      <c r="H14" s="60"/>
      <c r="I14" s="60"/>
      <c r="J14" s="60"/>
      <c r="K14" s="60">
        <f>L14+M14+N14+O14+P14+Q14+R14+S14+T14+U14</f>
        <v>85</v>
      </c>
      <c r="L14" s="60"/>
      <c r="M14" s="60">
        <f>M8</f>
        <v>85</v>
      </c>
      <c r="N14" s="60"/>
      <c r="O14" s="36"/>
      <c r="P14" s="36"/>
      <c r="Q14" s="36"/>
      <c r="R14" s="36"/>
      <c r="S14" s="36"/>
      <c r="T14" s="36"/>
      <c r="U14" s="36"/>
    </row>
    <row r="15" ht="22.9" customHeight="1" spans="1:21">
      <c r="A15" s="42" t="s">
        <v>171</v>
      </c>
      <c r="B15" s="42" t="s">
        <v>175</v>
      </c>
      <c r="C15" s="42" t="s">
        <v>176</v>
      </c>
      <c r="D15" s="35" t="s">
        <v>224</v>
      </c>
      <c r="E15" s="43" t="s">
        <v>178</v>
      </c>
      <c r="F15" s="52"/>
      <c r="G15" s="60"/>
      <c r="H15" s="60"/>
      <c r="I15" s="60"/>
      <c r="J15" s="60"/>
      <c r="K15" s="60"/>
      <c r="L15" s="60"/>
      <c r="M15" s="60"/>
      <c r="N15" s="60"/>
      <c r="O15" s="36"/>
      <c r="P15" s="36"/>
      <c r="Q15" s="36"/>
      <c r="R15" s="36"/>
      <c r="S15" s="36"/>
      <c r="T15" s="36"/>
      <c r="U15" s="36"/>
    </row>
    <row r="16" ht="22.9" customHeight="1" spans="1:21">
      <c r="A16" s="42" t="s">
        <v>171</v>
      </c>
      <c r="B16" s="42" t="s">
        <v>186</v>
      </c>
      <c r="C16" s="42" t="s">
        <v>190</v>
      </c>
      <c r="D16" s="35" t="s">
        <v>224</v>
      </c>
      <c r="E16" s="43" t="s">
        <v>192</v>
      </c>
      <c r="F16" s="52"/>
      <c r="G16" s="60"/>
      <c r="H16" s="60"/>
      <c r="I16" s="60"/>
      <c r="J16" s="60"/>
      <c r="K16" s="60"/>
      <c r="L16" s="60"/>
      <c r="M16" s="60"/>
      <c r="N16" s="60"/>
      <c r="O16" s="36"/>
      <c r="P16" s="36"/>
      <c r="Q16" s="36"/>
      <c r="R16" s="36"/>
      <c r="S16" s="36"/>
      <c r="T16" s="36"/>
      <c r="U16" s="36"/>
    </row>
    <row r="17" ht="22.9" customHeight="1" spans="1:21">
      <c r="A17" s="42" t="s">
        <v>171</v>
      </c>
      <c r="B17" s="42" t="s">
        <v>179</v>
      </c>
      <c r="C17" s="42" t="s">
        <v>179</v>
      </c>
      <c r="D17" s="35" t="s">
        <v>224</v>
      </c>
      <c r="E17" s="43" t="s">
        <v>185</v>
      </c>
      <c r="F17" s="52"/>
      <c r="G17" s="60"/>
      <c r="H17" s="60"/>
      <c r="I17" s="60"/>
      <c r="J17" s="60"/>
      <c r="K17" s="60"/>
      <c r="L17" s="60"/>
      <c r="M17" s="60"/>
      <c r="N17" s="60"/>
      <c r="O17" s="36"/>
      <c r="P17" s="36"/>
      <c r="Q17" s="36"/>
      <c r="R17" s="36"/>
      <c r="S17" s="36"/>
      <c r="T17" s="36"/>
      <c r="U17" s="3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2" workbookViewId="0">
      <selection activeCell="A42" sqref="$A42:$XFD42"/>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4">
      <c r="A1" s="3"/>
      <c r="D1" s="30" t="s">
        <v>225</v>
      </c>
    </row>
    <row r="2" ht="31.9" customHeight="1" spans="1:4">
      <c r="A2" s="31" t="s">
        <v>11</v>
      </c>
      <c r="B2" s="31"/>
      <c r="C2" s="31"/>
      <c r="D2" s="31"/>
    </row>
    <row r="3" ht="18.95" customHeight="1" spans="1:5">
      <c r="A3" s="21" t="str">
        <f>"部门"&amp;":"&amp;封面!E4&amp;封面!E5</f>
        <v>部门:405004益阳市赫山区妇幼保健院</v>
      </c>
      <c r="B3" s="21"/>
      <c r="C3" s="21"/>
      <c r="D3" s="17" t="s">
        <v>31</v>
      </c>
      <c r="E3" s="3"/>
    </row>
    <row r="4" ht="20.25" customHeight="1" spans="1:5">
      <c r="A4" s="22" t="s">
        <v>32</v>
      </c>
      <c r="B4" s="22"/>
      <c r="C4" s="22" t="s">
        <v>33</v>
      </c>
      <c r="D4" s="22"/>
      <c r="E4" s="94"/>
    </row>
    <row r="5" ht="20.25" customHeight="1" spans="1:5">
      <c r="A5" s="22" t="s">
        <v>34</v>
      </c>
      <c r="B5" s="22" t="s">
        <v>35</v>
      </c>
      <c r="C5" s="22" t="s">
        <v>34</v>
      </c>
      <c r="D5" s="22" t="s">
        <v>35</v>
      </c>
      <c r="E5" s="94"/>
    </row>
    <row r="6" ht="20.25" customHeight="1" spans="1:5">
      <c r="A6" s="32" t="s">
        <v>226</v>
      </c>
      <c r="B6" s="59">
        <f>'1收支总表'!B6</f>
        <v>455.19498</v>
      </c>
      <c r="C6" s="32" t="s">
        <v>227</v>
      </c>
      <c r="D6" s="51">
        <f>B6</f>
        <v>455.19498</v>
      </c>
      <c r="E6" s="95"/>
    </row>
    <row r="7" ht="20.25" customHeight="1" spans="1:5">
      <c r="A7" s="37" t="s">
        <v>228</v>
      </c>
      <c r="B7" s="60">
        <f>B6</f>
        <v>455.19498</v>
      </c>
      <c r="C7" s="37" t="s">
        <v>40</v>
      </c>
      <c r="D7" s="52"/>
      <c r="E7" s="95"/>
    </row>
    <row r="8" ht="20.25" customHeight="1" spans="1:5">
      <c r="A8" s="37" t="s">
        <v>229</v>
      </c>
      <c r="B8" s="36"/>
      <c r="C8" s="37" t="s">
        <v>44</v>
      </c>
      <c r="D8" s="52"/>
      <c r="E8" s="95"/>
    </row>
    <row r="9" ht="31.15" customHeight="1" spans="1:5">
      <c r="A9" s="37" t="s">
        <v>47</v>
      </c>
      <c r="B9" s="36"/>
      <c r="C9" s="37" t="s">
        <v>48</v>
      </c>
      <c r="D9" s="52"/>
      <c r="E9" s="95"/>
    </row>
    <row r="10" ht="20.25" customHeight="1" spans="1:5">
      <c r="A10" s="37" t="s">
        <v>230</v>
      </c>
      <c r="B10" s="36"/>
      <c r="C10" s="37" t="s">
        <v>52</v>
      </c>
      <c r="D10" s="52"/>
      <c r="E10" s="95"/>
    </row>
    <row r="11" ht="20.25" customHeight="1" spans="1:5">
      <c r="A11" s="37" t="s">
        <v>231</v>
      </c>
      <c r="B11" s="36"/>
      <c r="C11" s="37" t="s">
        <v>56</v>
      </c>
      <c r="D11" s="52"/>
      <c r="E11" s="95"/>
    </row>
    <row r="12" ht="20.25" customHeight="1" spans="1:5">
      <c r="A12" s="37" t="s">
        <v>232</v>
      </c>
      <c r="B12" s="36"/>
      <c r="C12" s="37" t="s">
        <v>60</v>
      </c>
      <c r="D12" s="52"/>
      <c r="E12" s="95"/>
    </row>
    <row r="13" ht="20.25" customHeight="1" spans="1:5">
      <c r="A13" s="32" t="s">
        <v>233</v>
      </c>
      <c r="B13" s="34"/>
      <c r="C13" s="37" t="s">
        <v>64</v>
      </c>
      <c r="D13" s="52"/>
      <c r="E13" s="95"/>
    </row>
    <row r="14" ht="20.25" customHeight="1" spans="1:5">
      <c r="A14" s="37" t="s">
        <v>228</v>
      </c>
      <c r="B14" s="36"/>
      <c r="C14" s="37" t="s">
        <v>68</v>
      </c>
      <c r="D14" s="52">
        <f>'1收支总表'!D13</f>
        <v>41.5211</v>
      </c>
      <c r="E14" s="95"/>
    </row>
    <row r="15" ht="20.25" customHeight="1" spans="1:5">
      <c r="A15" s="37" t="s">
        <v>230</v>
      </c>
      <c r="B15" s="36"/>
      <c r="C15" s="37" t="s">
        <v>72</v>
      </c>
      <c r="D15" s="40"/>
      <c r="E15" s="95"/>
    </row>
    <row r="16" ht="20.25" customHeight="1" spans="1:5">
      <c r="A16" s="37" t="s">
        <v>231</v>
      </c>
      <c r="B16" s="36"/>
      <c r="C16" s="37" t="s">
        <v>76</v>
      </c>
      <c r="D16" s="52">
        <f>'1收支总表'!D15</f>
        <v>413.67388</v>
      </c>
      <c r="E16" s="95"/>
    </row>
    <row r="17" ht="20.25" customHeight="1" spans="1:5">
      <c r="A17" s="37" t="s">
        <v>232</v>
      </c>
      <c r="B17" s="36"/>
      <c r="C17" s="37" t="s">
        <v>80</v>
      </c>
      <c r="D17" s="40"/>
      <c r="E17" s="95"/>
    </row>
    <row r="18" ht="20.25" customHeight="1" spans="1:5">
      <c r="A18" s="37"/>
      <c r="B18" s="36"/>
      <c r="C18" s="37" t="s">
        <v>84</v>
      </c>
      <c r="D18" s="40"/>
      <c r="E18" s="95"/>
    </row>
    <row r="19" ht="20.25" customHeight="1" spans="1:5">
      <c r="A19" s="37"/>
      <c r="B19" s="37"/>
      <c r="C19" s="37" t="s">
        <v>88</v>
      </c>
      <c r="D19" s="40"/>
      <c r="E19" s="95"/>
    </row>
    <row r="20" ht="20.25" customHeight="1" spans="1:5">
      <c r="A20" s="37"/>
      <c r="B20" s="37"/>
      <c r="C20" s="37" t="s">
        <v>92</v>
      </c>
      <c r="D20" s="40"/>
      <c r="E20" s="95"/>
    </row>
    <row r="21" ht="20.25" customHeight="1" spans="1:5">
      <c r="A21" s="37"/>
      <c r="B21" s="37"/>
      <c r="C21" s="37" t="s">
        <v>96</v>
      </c>
      <c r="D21" s="40"/>
      <c r="E21" s="95"/>
    </row>
    <row r="22" ht="20.25" customHeight="1" spans="1:5">
      <c r="A22" s="37"/>
      <c r="B22" s="37"/>
      <c r="C22" s="37" t="s">
        <v>99</v>
      </c>
      <c r="D22" s="40"/>
      <c r="E22" s="95"/>
    </row>
    <row r="23" ht="20.25" customHeight="1" spans="1:5">
      <c r="A23" s="37"/>
      <c r="B23" s="37"/>
      <c r="C23" s="37" t="s">
        <v>102</v>
      </c>
      <c r="D23" s="40"/>
      <c r="E23" s="95"/>
    </row>
    <row r="24" ht="20.25" customHeight="1" spans="1:5">
      <c r="A24" s="37"/>
      <c r="B24" s="37"/>
      <c r="C24" s="37" t="s">
        <v>104</v>
      </c>
      <c r="D24" s="40"/>
      <c r="E24" s="95"/>
    </row>
    <row r="25" ht="20.25" customHeight="1" spans="1:5">
      <c r="A25" s="37"/>
      <c r="B25" s="37"/>
      <c r="C25" s="37" t="s">
        <v>106</v>
      </c>
      <c r="D25" s="40"/>
      <c r="E25" s="95"/>
    </row>
    <row r="26" ht="20.25" customHeight="1" spans="1:5">
      <c r="A26" s="37"/>
      <c r="B26" s="37"/>
      <c r="C26" s="37" t="s">
        <v>108</v>
      </c>
      <c r="D26" s="40"/>
      <c r="E26" s="95"/>
    </row>
    <row r="27" ht="20.25" customHeight="1" spans="1:5">
      <c r="A27" s="37"/>
      <c r="B27" s="37"/>
      <c r="C27" s="37" t="s">
        <v>110</v>
      </c>
      <c r="D27" s="40"/>
      <c r="E27" s="95"/>
    </row>
    <row r="28" ht="20.25" customHeight="1" spans="1:5">
      <c r="A28" s="37"/>
      <c r="B28" s="37"/>
      <c r="C28" s="37" t="s">
        <v>112</v>
      </c>
      <c r="D28" s="40"/>
      <c r="E28" s="95"/>
    </row>
    <row r="29" ht="20.25" customHeight="1" spans="1:5">
      <c r="A29" s="37"/>
      <c r="B29" s="37"/>
      <c r="C29" s="37" t="s">
        <v>114</v>
      </c>
      <c r="D29" s="40"/>
      <c r="E29" s="95"/>
    </row>
    <row r="30" ht="20.25" customHeight="1" spans="1:5">
      <c r="A30" s="37"/>
      <c r="B30" s="37"/>
      <c r="C30" s="37" t="s">
        <v>116</v>
      </c>
      <c r="D30" s="40"/>
      <c r="E30" s="95"/>
    </row>
    <row r="31" ht="20.25" customHeight="1" spans="1:5">
      <c r="A31" s="37"/>
      <c r="B31" s="37"/>
      <c r="C31" s="37" t="s">
        <v>118</v>
      </c>
      <c r="D31" s="40"/>
      <c r="E31" s="95"/>
    </row>
    <row r="32" ht="20.25" customHeight="1" spans="1:5">
      <c r="A32" s="37"/>
      <c r="B32" s="37"/>
      <c r="C32" s="37" t="s">
        <v>120</v>
      </c>
      <c r="D32" s="40"/>
      <c r="E32" s="95"/>
    </row>
    <row r="33" ht="20.25" customHeight="1" spans="1:5">
      <c r="A33" s="37"/>
      <c r="B33" s="37"/>
      <c r="C33" s="37" t="s">
        <v>122</v>
      </c>
      <c r="D33" s="40"/>
      <c r="E33" s="95"/>
    </row>
    <row r="34" ht="20.25" customHeight="1" spans="1:5">
      <c r="A34" s="37"/>
      <c r="B34" s="37"/>
      <c r="C34" s="37" t="s">
        <v>123</v>
      </c>
      <c r="D34" s="40"/>
      <c r="E34" s="95"/>
    </row>
    <row r="35" ht="20.25" customHeight="1" spans="1:5">
      <c r="A35" s="37"/>
      <c r="B35" s="37"/>
      <c r="C35" s="37" t="s">
        <v>124</v>
      </c>
      <c r="D35" s="40"/>
      <c r="E35" s="95"/>
    </row>
    <row r="36" ht="20.25" customHeight="1" spans="1:5">
      <c r="A36" s="37"/>
      <c r="B36" s="37"/>
      <c r="C36" s="37" t="s">
        <v>125</v>
      </c>
      <c r="D36" s="40"/>
      <c r="E36" s="95"/>
    </row>
    <row r="37" ht="20.25" customHeight="1" spans="1:5">
      <c r="A37" s="37"/>
      <c r="B37" s="37"/>
      <c r="C37" s="37"/>
      <c r="D37" s="37"/>
      <c r="E37" s="95"/>
    </row>
    <row r="38" ht="20.25" customHeight="1" spans="1:5">
      <c r="A38" s="32"/>
      <c r="B38" s="32"/>
      <c r="C38" s="32" t="s">
        <v>234</v>
      </c>
      <c r="D38" s="34"/>
      <c r="E38" s="96"/>
    </row>
    <row r="39" ht="20.25" customHeight="1" spans="1:5">
      <c r="A39" s="32"/>
      <c r="B39" s="32"/>
      <c r="C39" s="32"/>
      <c r="D39" s="32"/>
      <c r="E39" s="96"/>
    </row>
    <row r="40" ht="20.25" customHeight="1" spans="1:5">
      <c r="A40" s="33" t="s">
        <v>235</v>
      </c>
      <c r="B40" s="59">
        <f>B6</f>
        <v>455.19498</v>
      </c>
      <c r="C40" s="49" t="s">
        <v>236</v>
      </c>
      <c r="D40" s="51">
        <f>D6</f>
        <v>455.19498</v>
      </c>
      <c r="E40" s="9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zoomScale="141" zoomScaleNormal="141" topLeftCell="C1" workbookViewId="0">
      <selection activeCell="F28" sqref="F28"/>
    </sheetView>
  </sheetViews>
  <sheetFormatPr defaultColWidth="10" defaultRowHeight="13.5"/>
  <cols>
    <col min="1" max="1" width="7.425" customWidth="1"/>
    <col min="2" max="2" width="4.88333333333333" customWidth="1"/>
    <col min="3" max="3" width="6" customWidth="1"/>
    <col min="4" max="4" width="9" customWidth="1"/>
    <col min="5" max="6" width="16.3833333333333" customWidth="1"/>
    <col min="7" max="7" width="11.5" customWidth="1"/>
    <col min="8" max="8" width="12.5" customWidth="1"/>
    <col min="9" max="9" width="10.8833333333333" customWidth="1"/>
    <col min="10" max="10" width="14.6333333333333" customWidth="1"/>
    <col min="11" max="11" width="11.3833333333333" customWidth="1"/>
    <col min="12" max="12" width="19" customWidth="1"/>
    <col min="13" max="13" width="9.75" customWidth="1"/>
  </cols>
  <sheetData>
    <row r="1" ht="16.35" customHeight="1" spans="1:12">
      <c r="A1" s="3"/>
      <c r="D1" s="3"/>
      <c r="L1" s="30" t="s">
        <v>237</v>
      </c>
    </row>
    <row r="2" ht="43.15" customHeight="1" spans="1:12">
      <c r="A2" s="31" t="s">
        <v>12</v>
      </c>
      <c r="B2" s="31"/>
      <c r="C2" s="31"/>
      <c r="D2" s="31"/>
      <c r="E2" s="31"/>
      <c r="F2" s="31"/>
      <c r="G2" s="31"/>
      <c r="H2" s="31"/>
      <c r="I2" s="31"/>
      <c r="J2" s="31"/>
      <c r="K2" s="31"/>
      <c r="L2" s="31"/>
    </row>
    <row r="3" ht="24.2" customHeight="1" spans="1:12">
      <c r="A3" s="21" t="str">
        <f>"部门"&amp;":"&amp;封面!E4&amp;封面!E5</f>
        <v>部门:405004益阳市赫山区妇幼保健院</v>
      </c>
      <c r="B3" s="21"/>
      <c r="C3" s="21"/>
      <c r="D3" s="21"/>
      <c r="E3" s="21"/>
      <c r="F3" s="21"/>
      <c r="G3" s="21"/>
      <c r="H3" s="21"/>
      <c r="I3" s="21"/>
      <c r="J3" s="21"/>
      <c r="K3" s="17" t="s">
        <v>31</v>
      </c>
      <c r="L3" s="17"/>
    </row>
    <row r="4" ht="24.95" customHeight="1" spans="1:12">
      <c r="A4" s="22" t="s">
        <v>156</v>
      </c>
      <c r="B4" s="22"/>
      <c r="C4" s="22"/>
      <c r="D4" s="22" t="s">
        <v>157</v>
      </c>
      <c r="E4" s="22" t="s">
        <v>158</v>
      </c>
      <c r="F4" s="22" t="s">
        <v>135</v>
      </c>
      <c r="G4" s="22" t="s">
        <v>159</v>
      </c>
      <c r="H4" s="22"/>
      <c r="I4" s="22"/>
      <c r="J4" s="22"/>
      <c r="K4" s="22"/>
      <c r="L4" s="22" t="s">
        <v>160</v>
      </c>
    </row>
    <row r="5" ht="20.65" customHeight="1" spans="1:12">
      <c r="A5" s="22"/>
      <c r="B5" s="22"/>
      <c r="C5" s="22"/>
      <c r="D5" s="22"/>
      <c r="E5" s="22"/>
      <c r="F5" s="22"/>
      <c r="G5" s="22" t="s">
        <v>137</v>
      </c>
      <c r="H5" s="22" t="s">
        <v>238</v>
      </c>
      <c r="I5" s="22"/>
      <c r="J5" s="22"/>
      <c r="K5" s="22" t="s">
        <v>239</v>
      </c>
      <c r="L5" s="22"/>
    </row>
    <row r="6" ht="28.5" customHeight="1" spans="1:12">
      <c r="A6" s="22" t="s">
        <v>164</v>
      </c>
      <c r="B6" s="22" t="s">
        <v>165</v>
      </c>
      <c r="C6" s="22" t="s">
        <v>166</v>
      </c>
      <c r="D6" s="22"/>
      <c r="E6" s="22"/>
      <c r="F6" s="22"/>
      <c r="G6" s="22"/>
      <c r="H6" s="22" t="s">
        <v>216</v>
      </c>
      <c r="I6" s="22" t="s">
        <v>240</v>
      </c>
      <c r="J6" s="22" t="s">
        <v>208</v>
      </c>
      <c r="K6" s="22"/>
      <c r="L6" s="22"/>
    </row>
    <row r="7" ht="22.9" customHeight="1" spans="1:12">
      <c r="A7" s="37"/>
      <c r="B7" s="37"/>
      <c r="C7" s="37"/>
      <c r="D7" s="32"/>
      <c r="E7" s="32" t="s">
        <v>135</v>
      </c>
      <c r="F7" s="59">
        <f>'1收支总表'!F37</f>
        <v>455.19498</v>
      </c>
      <c r="G7" s="59">
        <f>'1收支总表'!F6</f>
        <v>370.19498</v>
      </c>
      <c r="H7" s="59">
        <f>'1收支总表'!F7</f>
        <v>346.72408</v>
      </c>
      <c r="I7" s="59"/>
      <c r="J7" s="59"/>
      <c r="K7" s="59">
        <f>'1收支总表'!F8</f>
        <v>23.4709</v>
      </c>
      <c r="L7" s="59">
        <f>'1收支总表'!F10</f>
        <v>85</v>
      </c>
    </row>
    <row r="8" ht="22.9" customHeight="1" spans="1:12">
      <c r="A8" s="37"/>
      <c r="B8" s="37"/>
      <c r="C8" s="37"/>
      <c r="D8" s="38" t="s">
        <v>153</v>
      </c>
      <c r="E8" s="38" t="s">
        <v>154</v>
      </c>
      <c r="F8" s="59">
        <f>F7</f>
        <v>455.19498</v>
      </c>
      <c r="G8" s="59">
        <f>G7</f>
        <v>370.19498</v>
      </c>
      <c r="H8" s="59">
        <f t="shared" ref="G8:L8" si="0">H7</f>
        <v>346.72408</v>
      </c>
      <c r="I8" s="59"/>
      <c r="J8" s="59"/>
      <c r="K8" s="59">
        <f t="shared" si="0"/>
        <v>23.4709</v>
      </c>
      <c r="L8" s="59">
        <f t="shared" si="0"/>
        <v>85</v>
      </c>
    </row>
    <row r="9" ht="22.9" customHeight="1" spans="1:12">
      <c r="A9" s="37"/>
      <c r="B9" s="37"/>
      <c r="C9" s="37"/>
      <c r="D9" s="39">
        <f>封面!E4</f>
        <v>405004</v>
      </c>
      <c r="E9" s="39" t="str">
        <f>封面!E5</f>
        <v>益阳市赫山区妇幼保健院</v>
      </c>
      <c r="F9" s="59">
        <f>F8</f>
        <v>455.19498</v>
      </c>
      <c r="G9" s="59">
        <f>G8</f>
        <v>370.19498</v>
      </c>
      <c r="H9" s="59">
        <f>H8</f>
        <v>346.72408</v>
      </c>
      <c r="I9" s="59"/>
      <c r="J9" s="59"/>
      <c r="K9" s="59">
        <f>K8</f>
        <v>23.4709</v>
      </c>
      <c r="L9" s="59">
        <f>L8</f>
        <v>85</v>
      </c>
    </row>
    <row r="10" ht="22.9" customHeight="1" spans="1:12">
      <c r="A10" s="83">
        <v>208</v>
      </c>
      <c r="B10" s="83"/>
      <c r="C10" s="84"/>
      <c r="D10" s="39"/>
      <c r="E10" s="39" t="s">
        <v>241</v>
      </c>
      <c r="F10" s="59">
        <f>F11</f>
        <v>41.5211</v>
      </c>
      <c r="G10" s="59">
        <f>H10+I10+J10+K10</f>
        <v>22.46</v>
      </c>
      <c r="H10" s="59">
        <v>22.46</v>
      </c>
      <c r="I10" s="59"/>
      <c r="J10" s="59"/>
      <c r="K10" s="59"/>
      <c r="L10" s="59"/>
    </row>
    <row r="11" ht="22.9" customHeight="1" spans="1:12">
      <c r="A11" s="83">
        <v>208</v>
      </c>
      <c r="B11" s="83" t="s">
        <v>168</v>
      </c>
      <c r="C11" s="84"/>
      <c r="D11" s="39"/>
      <c r="E11" s="39" t="s">
        <v>242</v>
      </c>
      <c r="F11" s="59">
        <f>F12</f>
        <v>41.5211</v>
      </c>
      <c r="G11" s="59">
        <f>H11+I11+J11+K11</f>
        <v>22.46</v>
      </c>
      <c r="H11" s="59">
        <v>22.46</v>
      </c>
      <c r="I11" s="59"/>
      <c r="J11" s="59"/>
      <c r="K11" s="59"/>
      <c r="L11" s="59"/>
    </row>
    <row r="12" ht="22.9" customHeight="1" spans="1:12">
      <c r="A12" s="85" t="s">
        <v>167</v>
      </c>
      <c r="B12" s="85" t="s">
        <v>168</v>
      </c>
      <c r="C12" s="85" t="s">
        <v>168</v>
      </c>
      <c r="D12" s="35" t="s">
        <v>243</v>
      </c>
      <c r="E12" s="37" t="s">
        <v>170</v>
      </c>
      <c r="F12" s="60">
        <f>G12+L12</f>
        <v>41.5211</v>
      </c>
      <c r="G12" s="59">
        <f>H12+I12+J12+K12</f>
        <v>41.5211</v>
      </c>
      <c r="H12" s="60">
        <f>'4支出分类(政府预算)'!G10</f>
        <v>41.5211</v>
      </c>
      <c r="I12" s="52"/>
      <c r="J12" s="52"/>
      <c r="K12" s="52"/>
      <c r="L12" s="52"/>
    </row>
    <row r="13" ht="22.9" customHeight="1" spans="1:12">
      <c r="A13" s="85" t="s">
        <v>171</v>
      </c>
      <c r="B13" s="85"/>
      <c r="C13" s="85"/>
      <c r="D13" s="35"/>
      <c r="E13" s="37" t="s">
        <v>244</v>
      </c>
      <c r="F13" s="60">
        <f>F14+F16+F18+F22+F25+F27</f>
        <v>413.67388</v>
      </c>
      <c r="G13" s="59"/>
      <c r="H13" s="60"/>
      <c r="I13" s="52"/>
      <c r="J13" s="52"/>
      <c r="K13" s="52"/>
      <c r="L13" s="52"/>
    </row>
    <row r="14" ht="22.9" customHeight="1" spans="1:12">
      <c r="A14" s="85" t="s">
        <v>171</v>
      </c>
      <c r="B14" s="85" t="s">
        <v>172</v>
      </c>
      <c r="C14" s="85"/>
      <c r="D14" s="35"/>
      <c r="E14" s="37" t="s">
        <v>245</v>
      </c>
      <c r="F14" s="60">
        <f>F15</f>
        <v>303.2894</v>
      </c>
      <c r="G14" s="59"/>
      <c r="H14" s="60"/>
      <c r="I14" s="52"/>
      <c r="J14" s="52"/>
      <c r="K14" s="52"/>
      <c r="L14" s="52"/>
    </row>
    <row r="15" ht="22.9" customHeight="1" spans="1:12">
      <c r="A15" s="85" t="s">
        <v>171</v>
      </c>
      <c r="B15" s="85" t="s">
        <v>172</v>
      </c>
      <c r="C15" s="85" t="s">
        <v>172</v>
      </c>
      <c r="D15" s="35" t="s">
        <v>246</v>
      </c>
      <c r="E15" s="37" t="s">
        <v>174</v>
      </c>
      <c r="F15" s="60">
        <f>G15+L15</f>
        <v>303.2894</v>
      </c>
      <c r="G15" s="59">
        <f>H15+I15+J15+K15</f>
        <v>303.2894</v>
      </c>
      <c r="H15" s="60">
        <f>H9-H12-H26</f>
        <v>279.8185</v>
      </c>
      <c r="I15" s="52"/>
      <c r="J15" s="52"/>
      <c r="K15" s="52">
        <f>K9</f>
        <v>23.4709</v>
      </c>
      <c r="L15" s="52"/>
    </row>
    <row r="16" ht="22.9" customHeight="1" spans="1:12">
      <c r="A16" s="85" t="s">
        <v>171</v>
      </c>
      <c r="B16" s="85" t="s">
        <v>175</v>
      </c>
      <c r="C16" s="85"/>
      <c r="D16" s="35"/>
      <c r="E16" s="37" t="s">
        <v>247</v>
      </c>
      <c r="F16" s="60"/>
      <c r="G16" s="59"/>
      <c r="H16" s="60"/>
      <c r="I16" s="52"/>
      <c r="J16" s="52"/>
      <c r="K16" s="52"/>
      <c r="L16" s="52"/>
    </row>
    <row r="17" ht="22.9" customHeight="1" spans="1:12">
      <c r="A17" s="85" t="s">
        <v>171</v>
      </c>
      <c r="B17" s="85" t="s">
        <v>175</v>
      </c>
      <c r="C17" s="85" t="s">
        <v>176</v>
      </c>
      <c r="D17" s="35" t="s">
        <v>248</v>
      </c>
      <c r="E17" s="37" t="s">
        <v>178</v>
      </c>
      <c r="F17" s="60"/>
      <c r="G17" s="59"/>
      <c r="H17" s="52"/>
      <c r="I17" s="52"/>
      <c r="J17" s="52"/>
      <c r="K17" s="52"/>
      <c r="L17" s="52"/>
    </row>
    <row r="18" ht="22.9" customHeight="1" spans="1:12">
      <c r="A18" s="85" t="s">
        <v>171</v>
      </c>
      <c r="B18" s="85" t="s">
        <v>179</v>
      </c>
      <c r="C18" s="85"/>
      <c r="D18" s="35"/>
      <c r="E18" s="37" t="s">
        <v>249</v>
      </c>
      <c r="F18" s="60">
        <f>F19+F20+F21</f>
        <v>85</v>
      </c>
      <c r="G18" s="59"/>
      <c r="H18" s="52"/>
      <c r="I18" s="52"/>
      <c r="J18" s="52"/>
      <c r="K18" s="52"/>
      <c r="L18" s="52"/>
    </row>
    <row r="19" ht="22.9" customHeight="1" spans="1:12">
      <c r="A19" s="85" t="s">
        <v>171</v>
      </c>
      <c r="B19" s="85" t="s">
        <v>179</v>
      </c>
      <c r="C19" s="85" t="s">
        <v>172</v>
      </c>
      <c r="D19" s="35" t="s">
        <v>250</v>
      </c>
      <c r="E19" s="37" t="s">
        <v>181</v>
      </c>
      <c r="F19" s="60"/>
      <c r="G19" s="59"/>
      <c r="H19" s="52"/>
      <c r="I19" s="52"/>
      <c r="J19" s="52"/>
      <c r="K19" s="52"/>
      <c r="L19" s="52"/>
    </row>
    <row r="20" ht="22.9" customHeight="1" spans="1:12">
      <c r="A20" s="85" t="s">
        <v>171</v>
      </c>
      <c r="B20" s="85" t="s">
        <v>179</v>
      </c>
      <c r="C20" s="85" t="s">
        <v>175</v>
      </c>
      <c r="D20" s="35" t="s">
        <v>251</v>
      </c>
      <c r="E20" s="37" t="s">
        <v>183</v>
      </c>
      <c r="F20" s="60">
        <f>G20+L20</f>
        <v>85</v>
      </c>
      <c r="G20" s="59"/>
      <c r="H20" s="52"/>
      <c r="I20" s="52"/>
      <c r="J20" s="52"/>
      <c r="K20" s="52"/>
      <c r="L20" s="52">
        <f>L9</f>
        <v>85</v>
      </c>
    </row>
    <row r="21" ht="22.9" customHeight="1" spans="1:12">
      <c r="A21" s="85" t="s">
        <v>171</v>
      </c>
      <c r="B21" s="85" t="s">
        <v>179</v>
      </c>
      <c r="C21" s="85" t="s">
        <v>179</v>
      </c>
      <c r="D21" s="35" t="s">
        <v>252</v>
      </c>
      <c r="E21" s="37" t="s">
        <v>185</v>
      </c>
      <c r="F21" s="60"/>
      <c r="G21" s="59"/>
      <c r="H21" s="52"/>
      <c r="I21" s="52"/>
      <c r="J21" s="52"/>
      <c r="K21" s="52"/>
      <c r="L21" s="52"/>
    </row>
    <row r="22" ht="22.9" customHeight="1" spans="1:12">
      <c r="A22" s="85" t="s">
        <v>171</v>
      </c>
      <c r="B22" s="85" t="s">
        <v>186</v>
      </c>
      <c r="C22" s="85"/>
      <c r="D22" s="35"/>
      <c r="E22" s="37" t="s">
        <v>253</v>
      </c>
      <c r="F22" s="60"/>
      <c r="G22" s="59"/>
      <c r="H22" s="52"/>
      <c r="I22" s="52"/>
      <c r="J22" s="52"/>
      <c r="K22" s="52"/>
      <c r="L22" s="52"/>
    </row>
    <row r="23" ht="22.9" customHeight="1" spans="1:12">
      <c r="A23" s="85" t="s">
        <v>171</v>
      </c>
      <c r="B23" s="85" t="s">
        <v>186</v>
      </c>
      <c r="C23" s="85" t="s">
        <v>187</v>
      </c>
      <c r="D23" s="35" t="s">
        <v>254</v>
      </c>
      <c r="E23" s="37" t="s">
        <v>189</v>
      </c>
      <c r="F23" s="60"/>
      <c r="G23" s="59"/>
      <c r="H23" s="52"/>
      <c r="I23" s="52"/>
      <c r="J23" s="52"/>
      <c r="K23" s="52"/>
      <c r="L23" s="52"/>
    </row>
    <row r="24" ht="22.9" customHeight="1" spans="1:12">
      <c r="A24" s="85" t="s">
        <v>171</v>
      </c>
      <c r="B24" s="85" t="s">
        <v>186</v>
      </c>
      <c r="C24" s="85" t="s">
        <v>190</v>
      </c>
      <c r="D24" s="35" t="s">
        <v>255</v>
      </c>
      <c r="E24" s="37" t="s">
        <v>192</v>
      </c>
      <c r="F24" s="60"/>
      <c r="G24" s="59"/>
      <c r="H24" s="52"/>
      <c r="I24" s="52"/>
      <c r="J24" s="52"/>
      <c r="K24" s="52"/>
      <c r="L24" s="52"/>
    </row>
    <row r="25" ht="22.9" customHeight="1" spans="1:12">
      <c r="A25" s="85" t="s">
        <v>171</v>
      </c>
      <c r="B25" s="85" t="s">
        <v>193</v>
      </c>
      <c r="C25" s="85"/>
      <c r="D25" s="35"/>
      <c r="E25" s="37" t="s">
        <v>256</v>
      </c>
      <c r="F25" s="60">
        <f>F26</f>
        <v>25.38448</v>
      </c>
      <c r="G25" s="59"/>
      <c r="H25" s="52"/>
      <c r="I25" s="52"/>
      <c r="J25" s="52"/>
      <c r="K25" s="52"/>
      <c r="L25" s="52"/>
    </row>
    <row r="26" ht="22.9" customHeight="1" spans="1:12">
      <c r="A26" s="86" t="s">
        <v>171</v>
      </c>
      <c r="B26" s="86" t="s">
        <v>193</v>
      </c>
      <c r="C26" s="86" t="s">
        <v>172</v>
      </c>
      <c r="D26" s="87" t="s">
        <v>257</v>
      </c>
      <c r="E26" s="88" t="s">
        <v>195</v>
      </c>
      <c r="F26" s="60">
        <f>G26+L26</f>
        <v>25.38448</v>
      </c>
      <c r="G26" s="59">
        <f>H26+I26+J26+K26</f>
        <v>25.38448</v>
      </c>
      <c r="H26" s="89">
        <f>'4支出分类(政府预算)'!G11</f>
        <v>25.38448</v>
      </c>
      <c r="I26" s="93"/>
      <c r="J26" s="93"/>
      <c r="K26" s="93"/>
      <c r="L26" s="93"/>
    </row>
    <row r="27" spans="1:12">
      <c r="A27" s="86">
        <v>210</v>
      </c>
      <c r="B27" s="86">
        <v>16</v>
      </c>
      <c r="C27" s="86"/>
      <c r="D27" s="87"/>
      <c r="E27" s="88" t="s">
        <v>258</v>
      </c>
      <c r="F27" s="60"/>
      <c r="G27" s="59"/>
      <c r="H27" s="90"/>
      <c r="I27" s="90"/>
      <c r="J27" s="90"/>
      <c r="K27" s="90"/>
      <c r="L27" s="90"/>
    </row>
    <row r="28" spans="1:12">
      <c r="A28" s="86">
        <v>210</v>
      </c>
      <c r="B28" s="86">
        <v>16</v>
      </c>
      <c r="C28" s="86" t="s">
        <v>172</v>
      </c>
      <c r="D28" s="87">
        <v>2101601</v>
      </c>
      <c r="E28" s="88" t="s">
        <v>258</v>
      </c>
      <c r="F28" s="60"/>
      <c r="G28" s="59"/>
      <c r="H28" s="91"/>
      <c r="I28" s="91"/>
      <c r="J28" s="91"/>
      <c r="K28" s="91"/>
      <c r="L28" s="91"/>
    </row>
    <row r="31" spans="6:12">
      <c r="F31" s="92"/>
      <c r="G31" s="92"/>
      <c r="H31" s="92"/>
      <c r="I31" s="92"/>
      <c r="J31" s="92"/>
      <c r="K31" s="92"/>
      <c r="L31" s="92"/>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蔡丽明</cp:lastModifiedBy>
  <dcterms:created xsi:type="dcterms:W3CDTF">2023-05-31T13:17:00Z</dcterms:created>
  <dcterms:modified xsi:type="dcterms:W3CDTF">2024-10-16T01:48:16Z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E78788C6E3FF44E3893A93BED60E04B7_13</vt:lpwstr>
  </property>
  <property fmtid="{D5CDD505-2E9C-101B-9397-08002B2CF9AE}" pid="3" name="KSOProductBuildVer">
    <vt:lpwstr>2052-12.1.0.18276</vt:lpwstr>
  </property>
</Properties>
</file>