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firstSheet="21" activeTab="2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纵向）" sheetId="29" r:id="rId10"/>
    <sheet name="9一般公共预算基本支出表（横向）" sheetId="30"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Sheet3" sheetId="27" r:id="rId27"/>
    <sheet name="Sheet4" sheetId="28" r:id="rId28"/>
  </sheets>
  <externalReferences>
    <externalReference r:id="rId2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<sst xmlns="http://schemas.openxmlformats.org/spreadsheetml/2006/main" count="1053" uniqueCount="451">
  <si>
    <t>2023年部门预算公开表</t>
  </si>
  <si>
    <t>单位编码：</t>
  </si>
  <si>
    <t>单位名称：</t>
  </si>
  <si>
    <t>益阳市赫山区中医医院</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</si>
  <si>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</si>
  <si>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</si>
  <si>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</si>
  <si>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</si>
  <si>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</si>
  <si>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</si>
  <si>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</si>
  <si>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</si>
  <si>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</si>
  <si>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一般公共预算基本支出表（纵向）</t>
  </si>
  <si>
    <t>一般公共预算基本支出表（横向）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</si>
  <si>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</si>
  <si>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</si>
  <si>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</si>
  <si>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</si>
  <si>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</si>
  <si>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</si>
  <si>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</si>
  <si>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</si>
  <si>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</si>
  <si>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</si>
  <si>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</si>
  <si>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</si>
  <si>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</si>
  <si>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</si>
  <si>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</si>
  <si>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</si>
  <si>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</si>
  <si>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</si>
  <si>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</si>
  <si>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</si>
  <si>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</si>
  <si>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</si>
  <si>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</si>
  <si>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</si>
  <si>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</si>
  <si>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</si>
  <si>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</si>
  <si>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</si>
  <si>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</si>
  <si>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</si>
  <si>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</si>
  <si>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</si>
  <si>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</si>
  <si>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</si>
  <si>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</si>
  <si>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</si>
  <si>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</si>
  <si>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</si>
  <si>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</si>
  <si>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</si>
  <si>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</si>
  <si>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</si>
  <si>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</si>
  <si>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</si>
  <si>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</si>
  <si>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</si>
  <si>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</si>
  <si>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</si>
  <si>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</si>
  <si>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</si>
  <si>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</si>
  <si>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</si>
  <si>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</si>
  <si>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</si>
  <si>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</si>
  <si>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</si>
  <si>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</si>
  <si>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</si>
  <si>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</si>
  <si>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</si>
  <si>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</si>
  <si>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</si>
  <si>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</si>
  <si>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</si>
  <si>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</si>
  <si>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</si>
  <si>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</si>
  <si>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</si>
  <si>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</si>
  <si>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</si>
  <si>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</si>
  <si>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</si>
  <si>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</si>
  <si>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</si>
  <si>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</si>
  <si>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</si>
  <si>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</si>
  <si>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</si>
  <si>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</si>
  <si>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</si>
  <si>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</si>
  <si>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</si>
  <si>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</si>
  <si>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</si>
  <si>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</si>
  <si>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</si>
  <si>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</si>
  <si>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</si>
  <si>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</si>
  <si>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</si>
  <si>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</si>
  <si>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</si>
  <si>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</si>
  <si>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</si>
  <si>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</si>
  <si>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</si>
  <si>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</si>
  <si>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</si>
  <si>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</si>
  <si>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</si>
  <si>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</si>
  <si>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</si>
  <si>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</si>
  <si>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</si>
  <si>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</si>
  <si>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</si>
  <si>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</si>
  <si>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</si>
  <si>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</si>
  <si>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</si>
  <si>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</si>
  <si>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</si>
  <si>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</si>
  <si>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</si>
  <si>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</si>
  <si>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</si>
  <si>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</si>
  <si>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黄色的是要填的项目</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</si>
  <si>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</si>
  <si>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</si>
  <si>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</si>
  <si>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</si>
  <si>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</si>
  <si>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</si>
  <si>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</si>
  <si>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</si>
  <si>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</si>
  <si>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</si>
  <si>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</si>
  <si>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</si>
  <si>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</si>
  <si>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</si>
  <si>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</si>
  <si>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</si>
  <si>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</si>
  <si>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</si>
  <si>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</si>
  <si>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</si>
  <si>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</si>
  <si>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</si>
  <si>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</si>
  <si>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</si>
  <si>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</si>
  <si>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</si>
  <si>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</si>
  <si>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</si>
  <si>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</si>
  <si>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</si>
  <si>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</si>
  <si>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</si>
  <si>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</si>
  <si>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</si>
  <si>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</si>
  <si>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</si>
  <si>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</si>
  <si>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</si>
  <si>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</si>
  <si>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</si>
  <si>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</si>
  <si>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</si>
  <si>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</si>
  <si>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</si>
  <si>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</si>
  <si>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</si>
  <si>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</si>
  <si>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</si>
  <si>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</si>
  <si>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</si>
  <si>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</si>
  <si>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</si>
  <si>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</si>
  <si>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</si>
  <si>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</si>
  <si>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</si>
  <si>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</si>
  <si>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</si>
  <si>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</si>
  <si>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</si>
  <si>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</si>
  <si>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</si>
  <si>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</si>
  <si>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</si>
  <si>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</si>
  <si>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</si>
  <si>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</si>
  <si>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</si>
  <si>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</si>
  <si>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</si>
  <si>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</si>
  <si>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</si>
  <si>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</si>
  <si>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</si>
  <si>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</si>
  <si>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</si>
  <si>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</si>
  <si>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</si>
  <si>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</si>
  <si>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</si>
  <si>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</si>
  <si>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</si>
  <si>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</si>
  <si>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</si>
  <si>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</si>
  <si>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</si>
  <si>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</si>
  <si>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</si>
  <si>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</si>
  <si>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</si>
  <si>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</si>
  <si>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</si>
  <si>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 xml:space="preserve">    405001</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</si>
  <si>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</si>
  <si>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</si>
  <si>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</si>
  <si>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</si>
  <si>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</si>
  <si>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</si>
  <si>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</si>
  <si>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</si>
  <si>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</si>
  <si>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</si>
  <si>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</si>
  <si>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</si>
  <si>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</si>
  <si>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</si>
  <si>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</si>
  <si>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</si>
  <si>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社会保障和就业支出</t>
  </si>
  <si>
    <t>行政事业单位养老支出</t>
  </si>
  <si>
    <t xml:space="preserve">     2080505</t>
  </si>
  <si>
    <t>卫生健康支出</t>
  </si>
  <si>
    <t>卫生健康管理事务</t>
  </si>
  <si>
    <t xml:space="preserve">     2100101</t>
  </si>
  <si>
    <t xml:space="preserve">  基层医疗卫生机构</t>
  </si>
  <si>
    <t xml:space="preserve">     2100302</t>
  </si>
  <si>
    <t xml:space="preserve">  公共卫生</t>
  </si>
  <si>
    <t xml:space="preserve">     2100401</t>
  </si>
  <si>
    <t xml:space="preserve">     2100403</t>
  </si>
  <si>
    <t xml:space="preserve">     2100404</t>
  </si>
  <si>
    <t xml:space="preserve">  计划生育事务</t>
  </si>
  <si>
    <t xml:space="preserve">     2100716</t>
  </si>
  <si>
    <t xml:space="preserve">     2100799</t>
  </si>
  <si>
    <t xml:space="preserve">  行政事业单位医疗</t>
  </si>
  <si>
    <t xml:space="preserve">     2101101</t>
  </si>
  <si>
    <t xml:space="preserve">  老龄卫生健康事务</t>
  </si>
  <si>
    <t>部门公开表08</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</si>
  <si>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</si>
  <si>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</si>
  <si>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</si>
  <si>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</si>
  <si>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</si>
  <si>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</si>
  <si>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</si>
  <si>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</si>
  <si>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</si>
  <si>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</si>
  <si>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</si>
  <si>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</si>
  <si>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</si>
  <si>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</si>
  <si>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</si>
  <si>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</si>
  <si>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</si>
  <si>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</si>
  <si>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</si>
  <si>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</si>
  <si>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</si>
  <si>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</si>
  <si>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</si>
  <si>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维修（护）费</t>
  </si>
  <si>
    <t xml:space="preserve">  30215</t>
  </si>
  <si>
    <t xml:space="preserve">  会议费</t>
  </si>
  <si>
    <t xml:space="preserve">  30217</t>
  </si>
  <si>
    <t xml:space="preserve">  公务接待费</t>
  </si>
  <si>
    <t>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</si>
  <si>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</si>
  <si>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</si>
  <si>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</si>
  <si>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</si>
  <si>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</si>
  <si>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</si>
  <si>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</si>
  <si>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</si>
  <si>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</si>
  <si>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</si>
  <si>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</si>
  <si>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</si>
  <si>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</si>
  <si>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部门公开表09</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</si>
  <si>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</si>
  <si>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</si>
  <si>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</si>
  <si>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</si>
  <si>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</si>
  <si>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</si>
  <si>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</si>
  <si>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</si>
  <si>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</si>
  <si>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</si>
  <si>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</si>
  <si>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</si>
  <si>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</si>
  <si>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</si>
  <si>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</si>
  <si>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</si>
  <si>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</si>
  <si>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</si>
  <si>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</si>
  <si>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</si>
  <si>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</si>
  <si>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</si>
  <si>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</si>
  <si>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</si>
  <si>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</si>
  <si>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</si>
  <si>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</si>
  <si>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</si>
  <si>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</si>
  <si>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</si>
  <si>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</si>
  <si>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</si>
  <si>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</si>
  <si>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</si>
  <si>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</si>
  <si>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</si>
  <si>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</si>
  <si>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</si>
  <si>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</si>
  <si>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</si>
  <si>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</si>
  <si>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</si>
  <si>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</si>
  <si>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</si>
  <si>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</si>
  <si>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</si>
  <si>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</si>
  <si>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</si>
  <si>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</si>
  <si>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</si>
  <si>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</si>
  <si>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</si>
  <si>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</si>
  <si>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</si>
  <si>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</si>
  <si>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</si>
  <si>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</si>
  <si>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</si>
  <si>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</si>
  <si>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委托业务费</t>
  </si>
  <si>
    <t>税金及附加费用</t>
  </si>
  <si>
    <t>合计：</t>
  </si>
  <si>
    <t xml:space="preserve">  21001</t>
  </si>
  <si>
    <t xml:space="preserve">  卫生健康管理事务</t>
  </si>
  <si>
    <t xml:space="preserve">  21011</t>
  </si>
  <si>
    <t xml:space="preserve">  20805</t>
  </si>
  <si>
    <t xml:space="preserve">  行政事业单位养老支出</t>
  </si>
  <si>
    <t>部门公开表10</t>
  </si>
  <si>
    <t>工资奖金津补贴</t>
  </si>
  <si>
    <t>社会保障缴费</t>
  </si>
  <si>
    <t>其他对事业单位补助</t>
  </si>
  <si>
    <t>部门公开表11</t>
  </si>
  <si>
    <t>工资津补贴</t>
  </si>
  <si>
    <t xml:space="preserve">社会保障缴费					 </t>
  </si>
  <si>
    <t xml:space="preserve">其他工资福利支出			 </t>
  </si>
  <si>
    <t>部门公开表12</t>
  </si>
  <si>
    <t>社会福利和救济</t>
  </si>
  <si>
    <t>离退休费</t>
  </si>
  <si>
    <t>部门公开表13</t>
  </si>
  <si>
    <t>部门公开表14</t>
  </si>
  <si>
    <t>办公经费</t>
  </si>
  <si>
    <t>专用材料购置费</t>
  </si>
  <si>
    <t>维修(护)费</t>
  </si>
  <si>
    <t>其他商品和服务支出</t>
  </si>
  <si>
    <t>部门公开表15</t>
  </si>
  <si>
    <t>总 计</t>
  </si>
  <si>
    <t>维修费</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</si>
  <si>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</si>
  <si>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</si>
  <si>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</si>
  <si>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</si>
  <si>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</si>
  <si>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</si>
  <si>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</si>
  <si>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</si>
  <si>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</si>
  <si>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</si>
  <si>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</si>
  <si>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</si>
  <si>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</si>
  <si>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</si>
  <si>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</si>
  <si>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</si>
  <si>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</si>
  <si>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</si>
  <si>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</si>
  <si>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</si>
  <si>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</si>
  <si>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</si>
  <si>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</si>
  <si>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</si>
  <si>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</si>
  <si>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</si>
  <si>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</si>
  <si>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</si>
  <si>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</si>
  <si>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</si>
  <si>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</si>
  <si>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</si>
  <si>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</si>
  <si>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</si>
  <si>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</si>
  <si>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</si>
  <si>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</si>
  <si>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</si>
  <si>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</si>
  <si>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</si>
  <si>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</si>
  <si>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</si>
  <si>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</si>
  <si>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</si>
  <si>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</si>
  <si>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</si>
  <si>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</si>
  <si>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r>
      <rPr>
        <sz val="11"/>
        <color indexed="8"/>
        <rFont val="宋体"/>
        <charset val="134"/>
        <scheme val="minor"/>
      </rPr>
      <t>部门公开表2</t>
    </r>
    <r>
      <rPr>
        <sz val="11"/>
        <color indexed="8"/>
        <rFont val="宋体"/>
        <charset val="134"/>
        <scheme val="minor"/>
      </rPr>
      <t>4</t>
    </r>
  </si>
  <si>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</si>
  <si>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</si>
  <si>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</si>
  <si>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</si>
  <si>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</si>
  <si>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</si>
  <si>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</si>
  <si>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</si>
  <si>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</si>
  <si>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</si>
  <si>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</si>
  <si>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1、贯彻执行党和国家有关卫生工作的方针、政策和法律法规。落实医药卫生体制改革、中西医并重方针和国家中医药法律法规， 执行中医药政策;指导全区各医疗机构发展中医药和中西医结合业务建设。2、负责全区中医、中西医结合医疗与护理保健服务，开展疾病预防、健康咨询和教育、预防保健及社区服务活动，承担体检工作， 开展各种医疗保健卫生知识宣传。3、开展常见病、急危重症、疑难病症的诊疗，接受基层卫生医疗单位的病人转诊治疗。4、开展临床教学及科研工作，承担乡镇卫生院、市内各医疗机构的技术指导和人员进修学习培训、医科院校学生的临床实习带教工作。5、做好城镇职工基本医疗保险、城镇居民基本医疗保险和新型农村合作医疗保险等定点医疗机构的各项工作。6、承担意外灾害突发事件的医疗急救任务；参与卫生扶贫、重要会议与重大活动的医疗卫生保障工作。7、完成上级和业务主管部门交办的其他工作 。</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</si>
</sst>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
    <numFmt numFmtId="179" formatCode="#,##0.000000_ "/>
  </numFmts>
  <fonts count="38">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sz val="15"/>
      <color indexed="8"/>
      <name val="仿宋"/>
      <charset val="134"/>
    </font>
    <font>
      <sz val="11"/>
      <color indexed="8"/>
      <name val="宋体"/>
      <charset val="134"/>
      <scheme val="minor"/>
    </font>
    <font>
      <b/>
      <sz val="19"/>
      <name val="SimSun"/>
      <charset val="134"/>
    </font>
    <font>
      <b/>
      <sz val="8"/>
      <name val="SimSun"/>
      <charset val="134"/>
    </font>
    <font>
      <b/>
      <sz val="7"/>
      <name val="SimSun"/>
      <charset val="134"/>
    </font>
    <font>
      <b/>
      <sz val="17"/>
      <name val="SimSun"/>
      <charset val="134"/>
    </font>
    <font>
      <sz val="7"/>
      <name val="SimSun"/>
      <charset val="134"/>
    </font>
    <font>
      <b/>
      <sz val="8"/>
      <color rgb="FFFF0000"/>
      <name val="SimSun"/>
      <charset val="134"/>
    </font>
    <font>
      <b/>
      <sz val="11"/>
      <color indexed="8"/>
      <name val="宋体"/>
      <charset val="134"/>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5"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6" borderId="11" applyNumberFormat="0" applyAlignment="0" applyProtection="0">
      <alignment vertical="center"/>
    </xf>
    <xf numFmtId="0" fontId="28" fillId="7" borderId="12" applyNumberFormat="0" applyAlignment="0" applyProtection="0">
      <alignment vertical="center"/>
    </xf>
    <xf numFmtId="0" fontId="29" fillId="7" borderId="11" applyNumberFormat="0" applyAlignment="0" applyProtection="0">
      <alignment vertical="center"/>
    </xf>
    <xf numFmtId="0" fontId="30" fillId="8"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6" fillId="0" borderId="0">
      <alignment vertical="center"/>
    </xf>
  </cellStyleXfs>
  <cellXfs count="126">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5" fillId="0" borderId="0" xfId="0" applyFont="1" applyAlignment="1">
      <alignment horizontal="justify" vertical="center"/>
    </xf>
    <xf numFmtId="0" fontId="5" fillId="0" borderId="0" xfId="0" applyFont="1">
      <alignment vertical="center"/>
    </xf>
    <xf numFmtId="0" fontId="5" fillId="0" borderId="0" xfId="0" applyFont="1" applyAlignment="1">
      <alignment horizontal="left" vertical="center" inden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6" fillId="0" borderId="0" xfId="0" applyFont="1">
      <alignment vertical="center"/>
    </xf>
    <xf numFmtId="0" fontId="4" fillId="0" borderId="0" xfId="0" applyFont="1" applyBorder="1" applyAlignment="1">
      <alignment horizontal="right" vertical="center" wrapText="1"/>
    </xf>
    <xf numFmtId="0" fontId="7" fillId="0" borderId="0" xfId="0" applyFont="1" applyBorder="1" applyAlignment="1">
      <alignment horizontal="center" vertical="center" wrapText="1"/>
    </xf>
    <xf numFmtId="0" fontId="4" fillId="0" borderId="0" xfId="0" applyFont="1" applyBorder="1" applyAlignment="1">
      <alignment vertical="center" wrapText="1"/>
    </xf>
    <xf numFmtId="0" fontId="8" fillId="0" borderId="1" xfId="0" applyFont="1" applyBorder="1" applyAlignment="1">
      <alignment horizontal="center" vertical="center" wrapText="1"/>
    </xf>
    <xf numFmtId="0" fontId="9" fillId="2" borderId="1" xfId="0" applyFont="1" applyFill="1" applyBorder="1" applyAlignment="1">
      <alignment horizontal="left" vertical="center" wrapText="1"/>
    </xf>
    <xf numFmtId="4" fontId="9" fillId="0" borderId="1" xfId="0" applyNumberFormat="1" applyFont="1" applyBorder="1" applyAlignment="1">
      <alignment vertical="center" wrapText="1"/>
    </xf>
    <xf numFmtId="0" fontId="9" fillId="0" borderId="1" xfId="0" applyFont="1" applyBorder="1" applyAlignment="1">
      <alignment vertical="center" wrapText="1"/>
    </xf>
    <xf numFmtId="0" fontId="3" fillId="0" borderId="0" xfId="0" applyFont="1" applyBorder="1" applyAlignment="1">
      <alignment horizontal="right" vertical="center" wrapText="1"/>
    </xf>
    <xf numFmtId="0" fontId="10" fillId="0" borderId="0" xfId="0" applyFont="1" applyBorder="1" applyAlignment="1">
      <alignment horizontal="center" vertical="center" wrapText="1"/>
    </xf>
    <xf numFmtId="0" fontId="9" fillId="0" borderId="1" xfId="0" applyFont="1" applyBorder="1" applyAlignment="1">
      <alignment horizontal="center" vertical="center" wrapText="1"/>
    </xf>
    <xf numFmtId="0" fontId="11" fillId="2" borderId="1" xfId="0" applyFont="1" applyFill="1" applyBorder="1" applyAlignment="1">
      <alignment horizontal="left" vertical="center" wrapText="1"/>
    </xf>
    <xf numFmtId="4" fontId="11" fillId="0" borderId="1" xfId="0" applyNumberFormat="1" applyFont="1" applyBorder="1" applyAlignment="1">
      <alignment vertical="center" wrapText="1"/>
    </xf>
    <xf numFmtId="0" fontId="11" fillId="0" borderId="1" xfId="0" applyFont="1" applyBorder="1" applyAlignment="1">
      <alignment vertical="center" wrapText="1"/>
    </xf>
    <xf numFmtId="0" fontId="9" fillId="0" borderId="1" xfId="0" applyFont="1" applyBorder="1" applyAlignment="1">
      <alignment horizontal="left" vertical="center" wrapText="1"/>
    </xf>
    <xf numFmtId="4" fontId="11" fillId="0" borderId="1" xfId="0" applyNumberFormat="1" applyFont="1" applyBorder="1" applyAlignment="1">
      <alignment horizontal="right" vertical="center" wrapText="1"/>
    </xf>
    <xf numFmtId="0" fontId="9"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4" fontId="11" fillId="2" borderId="1" xfId="0" applyNumberFormat="1" applyFont="1" applyFill="1" applyBorder="1" applyAlignment="1">
      <alignment vertical="center" wrapText="1"/>
    </xf>
    <xf numFmtId="0" fontId="0" fillId="3" borderId="0" xfId="0" applyFont="1" applyFill="1">
      <alignment vertical="center"/>
    </xf>
    <xf numFmtId="0" fontId="3" fillId="3" borderId="0" xfId="0" applyFont="1" applyFill="1" applyBorder="1" applyAlignment="1">
      <alignment vertical="center" wrapText="1"/>
    </xf>
    <xf numFmtId="0" fontId="3" fillId="3" borderId="0" xfId="0" applyFont="1" applyFill="1" applyBorder="1" applyAlignment="1">
      <alignment horizontal="right" vertical="center" wrapText="1"/>
    </xf>
    <xf numFmtId="0" fontId="10" fillId="3" borderId="0" xfId="0" applyFont="1" applyFill="1" applyBorder="1" applyAlignment="1">
      <alignment horizontal="center" vertical="center" wrapText="1"/>
    </xf>
    <xf numFmtId="0" fontId="4" fillId="3" borderId="0" xfId="0" applyFont="1" applyFill="1" applyBorder="1" applyAlignment="1">
      <alignment vertical="center" wrapText="1"/>
    </xf>
    <xf numFmtId="0" fontId="4" fillId="3" borderId="0" xfId="0" applyFont="1" applyFill="1" applyBorder="1" applyAlignment="1">
      <alignment horizontal="right"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vertical="center" wrapText="1"/>
    </xf>
    <xf numFmtId="4" fontId="9" fillId="3" borderId="1" xfId="0" applyNumberFormat="1" applyFont="1" applyFill="1" applyBorder="1" applyAlignment="1">
      <alignment vertical="center" wrapText="1"/>
    </xf>
    <xf numFmtId="0" fontId="9" fillId="3"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4" fontId="11" fillId="3" borderId="1" xfId="0" applyNumberFormat="1" applyFont="1" applyFill="1" applyBorder="1" applyAlignment="1">
      <alignment horizontal="right" vertical="center" wrapText="1"/>
    </xf>
    <xf numFmtId="0" fontId="9"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11" fillId="3" borderId="1" xfId="0" applyFont="1" applyFill="1" applyBorder="1" applyAlignment="1">
      <alignment vertical="center" wrapText="1"/>
    </xf>
    <xf numFmtId="4" fontId="9" fillId="3" borderId="1" xfId="0" applyNumberFormat="1" applyFont="1" applyFill="1" applyBorder="1" applyAlignment="1">
      <alignment horizontal="right"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left" vertical="center" wrapText="1"/>
    </xf>
    <xf numFmtId="4" fontId="0" fillId="3" borderId="0" xfId="0" applyNumberFormat="1" applyFont="1" applyFill="1">
      <alignment vertical="center"/>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12" fillId="3" borderId="1" xfId="0" applyFont="1" applyFill="1" applyBorder="1" applyAlignment="1">
      <alignment horizontal="center" vertical="center" wrapText="1"/>
    </xf>
    <xf numFmtId="4" fontId="11" fillId="3" borderId="1" xfId="0" applyNumberFormat="1" applyFont="1" applyFill="1" applyBorder="1" applyAlignment="1">
      <alignment vertical="center" wrapText="1"/>
    </xf>
    <xf numFmtId="0" fontId="7" fillId="3" borderId="0" xfId="0" applyFont="1" applyFill="1" applyBorder="1" applyAlignment="1">
      <alignment horizontal="center" vertical="center" wrapText="1"/>
    </xf>
    <xf numFmtId="176" fontId="0" fillId="3" borderId="0" xfId="0" applyNumberFormat="1" applyFont="1" applyFill="1">
      <alignment vertical="center"/>
    </xf>
    <xf numFmtId="177" fontId="0" fillId="3" borderId="0" xfId="0" applyNumberFormat="1" applyFont="1" applyFill="1">
      <alignment vertical="center"/>
    </xf>
    <xf numFmtId="0" fontId="6" fillId="0" borderId="0" xfId="49" applyFont="1">
      <alignment vertical="center"/>
    </xf>
    <xf numFmtId="0" fontId="7" fillId="0" borderId="0" xfId="49" applyFont="1" applyBorder="1" applyAlignment="1">
      <alignment horizontal="center" vertical="center" wrapText="1"/>
    </xf>
    <xf numFmtId="0" fontId="13" fillId="0" borderId="0" xfId="49" applyFont="1">
      <alignment vertical="center"/>
    </xf>
    <xf numFmtId="0" fontId="3" fillId="0" borderId="0" xfId="49" applyFont="1" applyBorder="1" applyAlignment="1">
      <alignment vertical="center" wrapText="1"/>
    </xf>
    <xf numFmtId="0" fontId="4" fillId="0" borderId="1" xfId="49" applyFont="1" applyBorder="1" applyAlignment="1">
      <alignment horizontal="center" vertical="center" wrapText="1"/>
    </xf>
    <xf numFmtId="0" fontId="3" fillId="0" borderId="1" xfId="49" applyFont="1" applyBorder="1" applyAlignment="1">
      <alignment horizontal="center" vertical="center" wrapText="1"/>
    </xf>
    <xf numFmtId="0" fontId="4" fillId="0" borderId="1" xfId="49" applyFont="1" applyBorder="1" applyAlignment="1">
      <alignment vertical="center" wrapText="1"/>
    </xf>
    <xf numFmtId="178" fontId="4" fillId="0" borderId="1" xfId="49" applyNumberFormat="1" applyFont="1" applyBorder="1" applyAlignment="1">
      <alignment horizontal="right" vertical="center" wrapText="1"/>
    </xf>
    <xf numFmtId="0" fontId="4" fillId="0" borderId="1" xfId="49" applyFont="1" applyBorder="1" applyAlignment="1">
      <alignment horizontal="left" vertical="center" wrapText="1"/>
    </xf>
    <xf numFmtId="0" fontId="3" fillId="2" borderId="1" xfId="49" applyFont="1" applyFill="1" applyBorder="1" applyAlignment="1">
      <alignment horizontal="left" vertical="center" wrapText="1"/>
    </xf>
    <xf numFmtId="178" fontId="3" fillId="0" borderId="1" xfId="49" applyNumberFormat="1" applyFont="1" applyBorder="1" applyAlignment="1">
      <alignment vertical="center" wrapText="1"/>
    </xf>
    <xf numFmtId="4" fontId="3" fillId="3" borderId="1" xfId="0" applyNumberFormat="1" applyFont="1" applyFill="1" applyBorder="1" applyAlignment="1">
      <alignment horizontal="right" vertical="center" wrapText="1"/>
    </xf>
    <xf numFmtId="178" fontId="3" fillId="0" borderId="1" xfId="49" applyNumberFormat="1" applyFont="1" applyBorder="1" applyAlignment="1">
      <alignment horizontal="right" vertical="center" wrapText="1"/>
    </xf>
    <xf numFmtId="176" fontId="6" fillId="0" borderId="0" xfId="49" applyNumberFormat="1" applyFont="1">
      <alignment vertical="center"/>
    </xf>
    <xf numFmtId="0" fontId="4" fillId="0" borderId="0" xfId="49" applyFont="1" applyBorder="1" applyAlignment="1">
      <alignment horizontal="right" vertical="center" wrapText="1"/>
    </xf>
    <xf numFmtId="0" fontId="10" fillId="0" borderId="0" xfId="49" applyFont="1" applyBorder="1" applyAlignment="1">
      <alignment horizontal="center" vertical="center" wrapText="1"/>
    </xf>
    <xf numFmtId="0" fontId="4" fillId="0" borderId="0" xfId="49" applyFont="1" applyBorder="1" applyAlignment="1">
      <alignment vertical="center" wrapText="1"/>
    </xf>
    <xf numFmtId="0" fontId="3" fillId="0" borderId="0" xfId="49" applyFont="1" applyBorder="1" applyAlignment="1">
      <alignment horizontal="right" vertical="center" wrapText="1"/>
    </xf>
    <xf numFmtId="0" fontId="3" fillId="0" borderId="1" xfId="49" applyFont="1" applyBorder="1" applyAlignment="1">
      <alignment vertical="center" wrapText="1"/>
    </xf>
    <xf numFmtId="0" fontId="3" fillId="0" borderId="1" xfId="49" applyFont="1" applyBorder="1" applyAlignment="1">
      <alignment horizontal="left" vertical="center" wrapText="1"/>
    </xf>
    <xf numFmtId="0" fontId="3" fillId="0" borderId="1" xfId="49" applyFont="1" applyFill="1" applyBorder="1" applyAlignment="1">
      <alignment horizontal="left" vertical="center" wrapText="1"/>
    </xf>
    <xf numFmtId="0" fontId="3" fillId="0" borderId="5" xfId="0" applyFont="1" applyFill="1" applyBorder="1" applyAlignment="1">
      <alignment horizontal="left" vertical="center" wrapText="1"/>
    </xf>
    <xf numFmtId="49" fontId="11" fillId="3" borderId="1" xfId="0" applyNumberFormat="1" applyFont="1" applyFill="1" applyBorder="1" applyAlignment="1">
      <alignment horizontal="center" vertical="center" wrapText="1"/>
    </xf>
    <xf numFmtId="49" fontId="11" fillId="3" borderId="1" xfId="0" applyNumberFormat="1" applyFont="1" applyFill="1" applyBorder="1" applyAlignment="1">
      <alignment vertical="center" wrapText="1"/>
    </xf>
    <xf numFmtId="49" fontId="11" fillId="4" borderId="1" xfId="0" applyNumberFormat="1" applyFont="1" applyFill="1" applyBorder="1" applyAlignment="1">
      <alignment horizontal="center" vertical="center" wrapText="1"/>
    </xf>
    <xf numFmtId="49" fontId="11" fillId="4" borderId="6" xfId="0" applyNumberFormat="1" applyFont="1" applyFill="1" applyBorder="1" applyAlignment="1">
      <alignment horizontal="center" vertical="center" wrapText="1"/>
    </xf>
    <xf numFmtId="0" fontId="11" fillId="4" borderId="6" xfId="0" applyFont="1" applyFill="1" applyBorder="1" applyAlignment="1">
      <alignment horizontal="left" vertical="center" wrapText="1"/>
    </xf>
    <xf numFmtId="0" fontId="11" fillId="3" borderId="6" xfId="0" applyFont="1" applyFill="1" applyBorder="1" applyAlignment="1">
      <alignment vertical="center" wrapText="1"/>
    </xf>
    <xf numFmtId="4" fontId="11" fillId="3" borderId="6" xfId="0" applyNumberFormat="1" applyFont="1" applyFill="1" applyBorder="1" applyAlignment="1">
      <alignment vertical="center" wrapText="1"/>
    </xf>
    <xf numFmtId="0" fontId="0" fillId="3" borderId="7" xfId="0" applyFont="1" applyFill="1" applyBorder="1">
      <alignment vertical="center"/>
    </xf>
    <xf numFmtId="4" fontId="11" fillId="3" borderId="6" xfId="0" applyNumberFormat="1" applyFont="1" applyFill="1" applyBorder="1" applyAlignment="1">
      <alignment horizontal="right" vertical="center" wrapText="1"/>
    </xf>
    <xf numFmtId="0" fontId="14" fillId="3" borderId="0" xfId="0" applyFont="1" applyFill="1" applyBorder="1" applyAlignment="1">
      <alignment vertical="center" wrapText="1"/>
    </xf>
    <xf numFmtId="0" fontId="11" fillId="3" borderId="0" xfId="0" applyFont="1" applyFill="1" applyBorder="1" applyAlignment="1">
      <alignment vertical="center" wrapText="1"/>
    </xf>
    <xf numFmtId="0" fontId="9" fillId="3" borderId="0" xfId="0" applyFont="1" applyFill="1" applyBorder="1" applyAlignment="1">
      <alignment vertical="center" wrapText="1"/>
    </xf>
    <xf numFmtId="177" fontId="0" fillId="0" borderId="0" xfId="0" applyNumberFormat="1" applyFont="1">
      <alignment vertical="center"/>
    </xf>
    <xf numFmtId="4" fontId="11" fillId="4" borderId="1" xfId="0" applyNumberFormat="1" applyFont="1" applyFill="1" applyBorder="1" applyAlignment="1">
      <alignment vertical="center" wrapText="1"/>
    </xf>
    <xf numFmtId="4" fontId="9" fillId="4" borderId="1" xfId="0" applyNumberFormat="1" applyFont="1" applyFill="1" applyBorder="1" applyAlignment="1">
      <alignment vertical="center" wrapText="1"/>
    </xf>
    <xf numFmtId="4" fontId="9"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8" fillId="0" borderId="1" xfId="0" applyFont="1" applyBorder="1" applyAlignment="1">
      <alignment vertical="center" wrapText="1"/>
    </xf>
    <xf numFmtId="4" fontId="8" fillId="3" borderId="1" xfId="0" applyNumberFormat="1" applyFont="1" applyFill="1" applyBorder="1" applyAlignment="1">
      <alignment vertical="center" wrapText="1"/>
    </xf>
    <xf numFmtId="0" fontId="14" fillId="0" borderId="1" xfId="0" applyFont="1" applyBorder="1" applyAlignment="1">
      <alignment vertical="center" wrapText="1"/>
    </xf>
    <xf numFmtId="0" fontId="8"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vertical="center" wrapText="1"/>
    </xf>
    <xf numFmtId="4" fontId="14" fillId="3" borderId="1" xfId="0" applyNumberFormat="1" applyFont="1" applyFill="1" applyBorder="1" applyAlignment="1">
      <alignment vertical="center" wrapText="1"/>
    </xf>
    <xf numFmtId="4" fontId="14" fillId="4" borderId="1" xfId="0" applyNumberFormat="1" applyFont="1" applyFill="1" applyBorder="1" applyAlignment="1">
      <alignment vertical="center" wrapText="1"/>
    </xf>
    <xf numFmtId="179" fontId="0" fillId="0" borderId="0" xfId="0" applyNumberFormat="1" applyFont="1">
      <alignment vertical="center"/>
    </xf>
    <xf numFmtId="4" fontId="8" fillId="0" borderId="1" xfId="0" applyNumberFormat="1" applyFont="1" applyBorder="1" applyAlignment="1">
      <alignment vertical="center" wrapText="1"/>
    </xf>
    <xf numFmtId="4" fontId="8" fillId="2" borderId="1" xfId="0" applyNumberFormat="1" applyFont="1" applyFill="1" applyBorder="1" applyAlignment="1">
      <alignment vertical="center" wrapText="1"/>
    </xf>
    <xf numFmtId="0" fontId="8" fillId="2" borderId="1" xfId="0" applyFont="1" applyFill="1" applyBorder="1" applyAlignment="1">
      <alignment vertical="center" wrapText="1"/>
    </xf>
    <xf numFmtId="4" fontId="14" fillId="2" borderId="1" xfId="0" applyNumberFormat="1" applyFont="1" applyFill="1" applyBorder="1" applyAlignment="1">
      <alignment vertical="center" wrapText="1"/>
    </xf>
    <xf numFmtId="4" fontId="9" fillId="0" borderId="1" xfId="0" applyNumberFormat="1" applyFont="1" applyBorder="1" applyAlignment="1">
      <alignment horizontal="right" vertical="center" wrapText="1"/>
    </xf>
    <xf numFmtId="0" fontId="11" fillId="0" borderId="1" xfId="0" applyFont="1" applyBorder="1" applyAlignment="1">
      <alignment horizontal="left" vertical="center" wrapText="1"/>
    </xf>
    <xf numFmtId="0" fontId="15" fillId="3" borderId="0" xfId="0" applyFont="1" applyFill="1" applyBorder="1" applyAlignment="1">
      <alignment horizontal="center" vertical="center" wrapText="1"/>
    </xf>
    <xf numFmtId="0" fontId="4"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wrapText="1"/>
    </xf>
    <xf numFmtId="0" fontId="17" fillId="0" borderId="0" xfId="0" applyFont="1" applyBorder="1" applyAlignment="1">
      <alignment horizontal="center" vertical="center" wrapText="1"/>
    </xf>
    <xf numFmtId="0" fontId="15" fillId="0" borderId="0" xfId="0" applyFont="1" applyBorder="1" applyAlignment="1">
      <alignment vertical="center" wrapText="1"/>
    </xf>
    <xf numFmtId="0" fontId="15"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1355;&#29983;&#20581;&#24247;&#31995;&#32479;2022&#24180;&#19968;&#20307;&#21270;&#31995;&#32479;&#20844;&#24320;&#34920;%20&#20844;&#24335;\&#21355;&#29983;&#20581;&#24247;&#31995;&#32479;2022&#24180;&#19968;&#20307;&#21270;&#31995;&#32479;&#20844;&#24320;&#34920;\&#19968;&#33324;&#39044;&#31639;&#25320;&#27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预算拨款"/>
      <sheetName val="其中小型专项"/>
    </sheetNames>
    <sheetDataSet>
      <sheetData sheetId="0">
        <row r="7">
          <cell r="A7" t="str">
            <v>全系统</v>
          </cell>
          <cell r="B7">
            <v>6010.7115</v>
          </cell>
          <cell r="C7">
            <v>4971.8732</v>
          </cell>
          <cell r="D7">
            <v>115.1712</v>
          </cell>
          <cell r="E7">
            <v>36.936</v>
          </cell>
          <cell r="F7">
            <v>12.1152</v>
          </cell>
          <cell r="G7">
            <v>240.1451</v>
          </cell>
          <cell r="H7">
            <v>363.3855</v>
          </cell>
          <cell r="I7">
            <v>271.0853</v>
          </cell>
          <cell r="J7">
            <v>46.332</v>
          </cell>
          <cell r="K7">
            <v>46.332</v>
          </cell>
          <cell r="L7">
            <v>0</v>
          </cell>
          <cell r="M7">
            <v>1145.9757</v>
          </cell>
          <cell r="N7">
            <v>42.8775</v>
          </cell>
          <cell r="O7">
            <v>64.3162</v>
          </cell>
          <cell r="P7">
            <v>29.832</v>
          </cell>
          <cell r="Q7">
            <v>233.95</v>
          </cell>
          <cell r="R7">
            <v>4</v>
          </cell>
          <cell r="S7">
            <v>30</v>
          </cell>
          <cell r="T7">
            <v>40</v>
          </cell>
          <cell r="U7">
            <v>40</v>
          </cell>
          <cell r="V7">
            <v>30</v>
          </cell>
          <cell r="W7">
            <v>26.95</v>
          </cell>
          <cell r="X7">
            <v>30</v>
          </cell>
          <cell r="Y7">
            <v>20</v>
          </cell>
          <cell r="Z7">
            <v>13</v>
          </cell>
          <cell r="AA7">
            <v>775</v>
          </cell>
          <cell r="AB7">
            <v>7203.0192</v>
          </cell>
        </row>
        <row r="8">
          <cell r="A8" t="str">
            <v>益阳市赫山区卫生健康局</v>
          </cell>
          <cell r="B8">
            <v>3393.3066</v>
          </cell>
          <cell r="C8">
            <v>3196.434</v>
          </cell>
          <cell r="D8">
            <v>67.3668</v>
          </cell>
          <cell r="E8">
            <v>22.9092</v>
          </cell>
          <cell r="F8">
            <v>7.4258</v>
          </cell>
          <cell r="G8">
            <v>45.961</v>
          </cell>
          <cell r="H8">
            <v>31.0455</v>
          </cell>
          <cell r="I8">
            <v>22.1643</v>
          </cell>
          <cell r="J8">
            <v>46.332</v>
          </cell>
          <cell r="K8">
            <v>46.332</v>
          </cell>
        </row>
        <row r="8">
          <cell r="M8">
            <v>246.0525</v>
          </cell>
          <cell r="N8">
            <v>2.4122</v>
          </cell>
          <cell r="O8">
            <v>3.6183</v>
          </cell>
          <cell r="P8">
            <v>18.972</v>
          </cell>
          <cell r="Q8">
            <v>13.05</v>
          </cell>
          <cell r="R8">
            <v>0</v>
          </cell>
          <cell r="S8">
            <v>1.2</v>
          </cell>
          <cell r="T8">
            <v>1.25</v>
          </cell>
          <cell r="U8">
            <v>1.25</v>
          </cell>
          <cell r="V8">
            <v>0.65</v>
          </cell>
        </row>
        <row r="8">
          <cell r="X8">
            <v>1.2</v>
          </cell>
        </row>
        <row r="8">
          <cell r="Z8">
            <v>7.5</v>
          </cell>
          <cell r="AA8">
            <v>208</v>
          </cell>
          <cell r="AB8">
            <v>3685.6911</v>
          </cell>
        </row>
        <row r="9">
          <cell r="A9" t="str">
            <v>益阳市赫山区疾病预防控制中心</v>
          </cell>
          <cell r="B9">
            <v>264.03924</v>
          </cell>
          <cell r="C9">
            <v>188.868</v>
          </cell>
          <cell r="D9">
            <v>0</v>
          </cell>
        </row>
        <row r="9">
          <cell r="F9">
            <v>0</v>
          </cell>
          <cell r="G9">
            <v>19.35058</v>
          </cell>
          <cell r="H9">
            <v>31.92402</v>
          </cell>
          <cell r="I9">
            <v>23.89664</v>
          </cell>
          <cell r="J9">
            <v>0</v>
          </cell>
          <cell r="K9">
            <v>0</v>
          </cell>
          <cell r="L9">
            <v>0</v>
          </cell>
          <cell r="M9">
            <v>265.8845</v>
          </cell>
          <cell r="N9">
            <v>3.98984</v>
          </cell>
          <cell r="O9">
            <v>6.09466</v>
          </cell>
          <cell r="P9">
            <v>0</v>
          </cell>
          <cell r="Q9">
            <v>13.8</v>
          </cell>
          <cell r="R9">
            <v>4</v>
          </cell>
          <cell r="S9">
            <v>1.2</v>
          </cell>
          <cell r="T9">
            <v>1.6</v>
          </cell>
          <cell r="U9">
            <v>1.6</v>
          </cell>
          <cell r="V9">
            <v>1.2</v>
          </cell>
          <cell r="W9">
            <v>1</v>
          </cell>
          <cell r="X9">
            <v>1.2</v>
          </cell>
        </row>
        <row r="9">
          <cell r="Z9">
            <v>2</v>
          </cell>
          <cell r="AA9">
            <v>242</v>
          </cell>
          <cell r="AB9">
            <v>529.92374</v>
          </cell>
        </row>
        <row r="10">
          <cell r="A10" t="str">
            <v>益阳市赫山区卫生健康综合监督执法局</v>
          </cell>
          <cell r="B10">
            <v>206.6723</v>
          </cell>
          <cell r="C10">
            <v>87.852</v>
          </cell>
          <cell r="D10">
            <v>47.8044</v>
          </cell>
          <cell r="E10">
            <v>14.0268</v>
          </cell>
          <cell r="F10">
            <v>4.6894</v>
          </cell>
          <cell r="G10">
            <v>13.5656</v>
          </cell>
          <cell r="H10">
            <v>22.4553</v>
          </cell>
          <cell r="I10">
            <v>16.2788</v>
          </cell>
          <cell r="J10">
            <v>0</v>
          </cell>
          <cell r="K10">
            <v>0</v>
          </cell>
          <cell r="L10">
            <v>0</v>
          </cell>
          <cell r="M10">
            <v>24.2526</v>
          </cell>
          <cell r="N10">
            <v>1.757</v>
          </cell>
          <cell r="O10">
            <v>2.6356</v>
          </cell>
          <cell r="P10">
            <v>10.86</v>
          </cell>
          <cell r="Q10">
            <v>9</v>
          </cell>
          <cell r="R10">
            <v>0</v>
          </cell>
          <cell r="S10">
            <v>1.2</v>
          </cell>
          <cell r="T10">
            <v>0.95</v>
          </cell>
          <cell r="U10">
            <v>1.6</v>
          </cell>
          <cell r="V10">
            <v>1.2</v>
          </cell>
          <cell r="W10">
            <v>1.35</v>
          </cell>
          <cell r="X10">
            <v>1.2</v>
          </cell>
        </row>
        <row r="10">
          <cell r="Z10">
            <v>1.5</v>
          </cell>
          <cell r="AA10">
            <v>0</v>
          </cell>
          <cell r="AB10">
            <v>230.9249</v>
          </cell>
        </row>
        <row r="11">
          <cell r="A11" t="str">
            <v>益阳市赫山区妇幼保健院</v>
          </cell>
          <cell r="B11">
            <v>346.72408</v>
          </cell>
          <cell r="C11">
            <v>248.6652</v>
          </cell>
          <cell r="D11">
            <v>0</v>
          </cell>
        </row>
        <row r="11">
          <cell r="F11">
            <v>0</v>
          </cell>
          <cell r="G11">
            <v>25.38448</v>
          </cell>
          <cell r="H11">
            <v>41.5211</v>
          </cell>
          <cell r="I11">
            <v>31.1533</v>
          </cell>
          <cell r="J11">
            <v>0</v>
          </cell>
          <cell r="K11">
            <v>0</v>
          </cell>
          <cell r="L11">
            <v>0</v>
          </cell>
          <cell r="M11">
            <v>108.4709</v>
          </cell>
          <cell r="N11">
            <v>5.1888</v>
          </cell>
          <cell r="O11">
            <v>7.1321</v>
          </cell>
          <cell r="P11">
            <v>0</v>
          </cell>
          <cell r="Q11">
            <v>11.15</v>
          </cell>
          <cell r="R11">
            <v>0</v>
          </cell>
          <cell r="S11">
            <v>1.2</v>
          </cell>
          <cell r="T11">
            <v>2</v>
          </cell>
          <cell r="U11">
            <v>2</v>
          </cell>
          <cell r="V11">
            <v>1.75</v>
          </cell>
          <cell r="W11">
            <v>2</v>
          </cell>
          <cell r="X11">
            <v>1.2</v>
          </cell>
          <cell r="Y11">
            <v>1</v>
          </cell>
          <cell r="Z11">
            <v>0</v>
          </cell>
          <cell r="AA11">
            <v>85</v>
          </cell>
          <cell r="AB11">
            <v>455.19498</v>
          </cell>
        </row>
        <row r="12">
          <cell r="A12" t="str">
            <v>益阳市赫山区中医医院</v>
          </cell>
          <cell r="B12">
            <v>259.53568</v>
          </cell>
          <cell r="C12">
            <v>185.4852</v>
          </cell>
          <cell r="D12">
            <v>0</v>
          </cell>
        </row>
        <row r="12">
          <cell r="F12">
            <v>0</v>
          </cell>
          <cell r="G12">
            <v>19.06648</v>
          </cell>
          <cell r="H12">
            <v>31.4123</v>
          </cell>
          <cell r="I12">
            <v>23.5717</v>
          </cell>
          <cell r="J12">
            <v>0</v>
          </cell>
          <cell r="K12">
            <v>0</v>
          </cell>
          <cell r="L12">
            <v>0</v>
          </cell>
          <cell r="M12">
            <v>20.4389</v>
          </cell>
          <cell r="N12">
            <v>3.9252</v>
          </cell>
          <cell r="O12">
            <v>5.9137</v>
          </cell>
          <cell r="P12">
            <v>0</v>
          </cell>
          <cell r="Q12">
            <v>10.6</v>
          </cell>
          <cell r="R12">
            <v>0</v>
          </cell>
          <cell r="S12">
            <v>1.2</v>
          </cell>
          <cell r="T12">
            <v>2</v>
          </cell>
          <cell r="U12">
            <v>2</v>
          </cell>
          <cell r="V12">
            <v>1.2</v>
          </cell>
          <cell r="W12">
            <v>2</v>
          </cell>
          <cell r="X12">
            <v>1.2</v>
          </cell>
          <cell r="Y12">
            <v>1</v>
          </cell>
          <cell r="Z12">
            <v>0</v>
          </cell>
          <cell r="AA12">
            <v>0</v>
          </cell>
          <cell r="AB12">
            <v>279.97458</v>
          </cell>
        </row>
        <row r="13">
          <cell r="A13" t="str">
            <v>益阳市赫山区泉交河血防站</v>
          </cell>
          <cell r="B13">
            <v>114.22168</v>
          </cell>
          <cell r="C13">
            <v>80.1852</v>
          </cell>
          <cell r="D13">
            <v>0</v>
          </cell>
        </row>
        <row r="13">
          <cell r="F13">
            <v>0</v>
          </cell>
          <cell r="G13">
            <v>8.53648</v>
          </cell>
          <cell r="H13">
            <v>14.5643</v>
          </cell>
          <cell r="I13">
            <v>10.9357</v>
          </cell>
          <cell r="J13">
            <v>0</v>
          </cell>
          <cell r="K13">
            <v>0</v>
          </cell>
          <cell r="L13">
            <v>0</v>
          </cell>
          <cell r="M13">
            <v>12.7739</v>
          </cell>
          <cell r="N13">
            <v>1.8192</v>
          </cell>
          <cell r="O13">
            <v>2.7547</v>
          </cell>
          <cell r="P13">
            <v>0</v>
          </cell>
          <cell r="Q13">
            <v>8.2</v>
          </cell>
          <cell r="R13">
            <v>0</v>
          </cell>
          <cell r="S13">
            <v>1.2</v>
          </cell>
          <cell r="T13">
            <v>1.8</v>
          </cell>
          <cell r="U13">
            <v>1.8</v>
          </cell>
          <cell r="V13">
            <v>1.2</v>
          </cell>
          <cell r="W13">
            <v>1</v>
          </cell>
          <cell r="X13">
            <v>1.2</v>
          </cell>
        </row>
        <row r="13">
          <cell r="Z13">
            <v>0</v>
          </cell>
          <cell r="AA13">
            <v>0</v>
          </cell>
          <cell r="AB13">
            <v>126.99558</v>
          </cell>
        </row>
        <row r="14">
          <cell r="A14" t="str">
            <v>益阳市赫山区精神病医院</v>
          </cell>
          <cell r="B14">
            <v>39.70188</v>
          </cell>
          <cell r="C14">
            <v>26.1854</v>
          </cell>
        </row>
        <row r="14">
          <cell r="G14">
            <v>3.13648</v>
          </cell>
          <cell r="H14">
            <v>5.9243</v>
          </cell>
          <cell r="I14">
            <v>4.4557</v>
          </cell>
        </row>
        <row r="14">
          <cell r="M14">
            <v>80.674</v>
          </cell>
          <cell r="N14">
            <v>0.7392</v>
          </cell>
          <cell r="O14">
            <v>1.1348</v>
          </cell>
          <cell r="P14">
            <v>0</v>
          </cell>
          <cell r="Q14">
            <v>8.8</v>
          </cell>
          <cell r="R14">
            <v>0</v>
          </cell>
          <cell r="S14">
            <v>1.2</v>
          </cell>
          <cell r="T14">
            <v>1.6</v>
          </cell>
          <cell r="U14">
            <v>1.6</v>
          </cell>
          <cell r="V14">
            <v>1.2</v>
          </cell>
          <cell r="W14">
            <v>1</v>
          </cell>
          <cell r="X14">
            <v>1.2</v>
          </cell>
          <cell r="Y14">
            <v>1</v>
          </cell>
          <cell r="Z14">
            <v>0</v>
          </cell>
          <cell r="AA14">
            <v>70</v>
          </cell>
          <cell r="AB14">
            <v>120.37588</v>
          </cell>
        </row>
        <row r="15">
          <cell r="A15" t="str">
            <v>益阳市第三人民医院</v>
          </cell>
          <cell r="B15">
            <v>185.05918</v>
          </cell>
          <cell r="C15">
            <v>131.5169</v>
          </cell>
        </row>
        <row r="15">
          <cell r="G15">
            <v>13.66958</v>
          </cell>
          <cell r="H15">
            <v>22.7773</v>
          </cell>
          <cell r="I15">
            <v>17.0954</v>
          </cell>
        </row>
        <row r="15">
          <cell r="M15">
            <v>17.5405</v>
          </cell>
          <cell r="N15">
            <v>2.8458</v>
          </cell>
          <cell r="O15">
            <v>4.2947</v>
          </cell>
          <cell r="P15">
            <v>0</v>
          </cell>
          <cell r="Q15">
            <v>10.4</v>
          </cell>
          <cell r="R15">
            <v>0</v>
          </cell>
          <cell r="S15">
            <v>1.2</v>
          </cell>
          <cell r="T15">
            <v>1.6</v>
          </cell>
          <cell r="U15">
            <v>1.6</v>
          </cell>
          <cell r="V15">
            <v>1.2</v>
          </cell>
          <cell r="W15">
            <v>1.6</v>
          </cell>
          <cell r="X15">
            <v>1.2</v>
          </cell>
        </row>
        <row r="15">
          <cell r="Z15">
            <v>2</v>
          </cell>
          <cell r="AA15">
            <v>0</v>
          </cell>
          <cell r="AB15">
            <v>202.59968</v>
          </cell>
        </row>
        <row r="16">
          <cell r="A16" t="str">
            <v>益阳市赫山区赫山街道社区卫生服务中心</v>
          </cell>
          <cell r="B16">
            <v>53.03738</v>
          </cell>
          <cell r="C16">
            <v>35.8489</v>
          </cell>
        </row>
        <row r="16">
          <cell r="G16">
            <v>4.10278</v>
          </cell>
          <cell r="H16">
            <v>7.4704</v>
          </cell>
          <cell r="I16">
            <v>5.6153</v>
          </cell>
        </row>
        <row r="16">
          <cell r="M16">
            <v>11.1571</v>
          </cell>
          <cell r="N16">
            <v>0.9325</v>
          </cell>
          <cell r="O16">
            <v>1.4246</v>
          </cell>
          <cell r="P16">
            <v>0</v>
          </cell>
          <cell r="Q16">
            <v>8.8</v>
          </cell>
          <cell r="R16">
            <v>0</v>
          </cell>
          <cell r="S16">
            <v>1.2</v>
          </cell>
          <cell r="T16">
            <v>1.6</v>
          </cell>
          <cell r="U16">
            <v>1.6</v>
          </cell>
          <cell r="V16">
            <v>1.2</v>
          </cell>
          <cell r="W16">
            <v>1</v>
          </cell>
          <cell r="X16">
            <v>1.2</v>
          </cell>
          <cell r="Y16">
            <v>1</v>
          </cell>
        </row>
        <row r="16">
          <cell r="AA16">
            <v>0</v>
          </cell>
          <cell r="AB16">
            <v>64.19448</v>
          </cell>
        </row>
        <row r="17">
          <cell r="A17" t="str">
            <v>益阳市赫山区桃花仑社区卫生服务中心</v>
          </cell>
          <cell r="B17">
            <v>39.70188</v>
          </cell>
          <cell r="C17">
            <v>26.1854</v>
          </cell>
        </row>
        <row r="17">
          <cell r="G17">
            <v>3.13648</v>
          </cell>
          <cell r="H17">
            <v>5.9243</v>
          </cell>
          <cell r="I17">
            <v>4.4557</v>
          </cell>
        </row>
        <row r="17">
          <cell r="M17">
            <v>10.6739</v>
          </cell>
          <cell r="N17">
            <v>0.7392</v>
          </cell>
          <cell r="O17">
            <v>1.1347</v>
          </cell>
          <cell r="P17">
            <v>0</v>
          </cell>
          <cell r="Q17">
            <v>8.8</v>
          </cell>
          <cell r="R17">
            <v>0</v>
          </cell>
          <cell r="S17">
            <v>1.2</v>
          </cell>
          <cell r="T17">
            <v>1.6</v>
          </cell>
          <cell r="U17">
            <v>1.6</v>
          </cell>
          <cell r="V17">
            <v>1.2</v>
          </cell>
          <cell r="W17">
            <v>1</v>
          </cell>
          <cell r="X17">
            <v>1.2</v>
          </cell>
          <cell r="Y17">
            <v>1</v>
          </cell>
        </row>
        <row r="17">
          <cell r="AA17">
            <v>0</v>
          </cell>
          <cell r="AB17">
            <v>50.37578</v>
          </cell>
        </row>
        <row r="18">
          <cell r="A18" t="str">
            <v>益阳市赫山区金银山街道社区卫生服务中心</v>
          </cell>
          <cell r="B18">
            <v>34.36748</v>
          </cell>
          <cell r="C18">
            <v>22.32</v>
          </cell>
        </row>
        <row r="18">
          <cell r="G18">
            <v>2.74988</v>
          </cell>
          <cell r="H18">
            <v>5.3058</v>
          </cell>
          <cell r="I18">
            <v>3.9918</v>
          </cell>
        </row>
        <row r="18">
          <cell r="M18">
            <v>10.4806</v>
          </cell>
          <cell r="N18">
            <v>0.6619</v>
          </cell>
          <cell r="O18">
            <v>1.0187</v>
          </cell>
          <cell r="P18">
            <v>0</v>
          </cell>
          <cell r="Q18">
            <v>8.8</v>
          </cell>
          <cell r="R18">
            <v>0</v>
          </cell>
          <cell r="S18">
            <v>1.2</v>
          </cell>
          <cell r="T18">
            <v>1.6</v>
          </cell>
          <cell r="U18">
            <v>1.6</v>
          </cell>
          <cell r="V18">
            <v>1.2</v>
          </cell>
          <cell r="W18">
            <v>1</v>
          </cell>
          <cell r="X18">
            <v>1.2</v>
          </cell>
          <cell r="Y18">
            <v>1</v>
          </cell>
        </row>
        <row r="18">
          <cell r="AA18">
            <v>0</v>
          </cell>
          <cell r="AB18">
            <v>44.84808</v>
          </cell>
        </row>
        <row r="19">
          <cell r="A19" t="str">
            <v>益阳市赫山区会龙山街道社区卫生服务中心</v>
          </cell>
          <cell r="B19">
            <v>39.03508</v>
          </cell>
          <cell r="C19">
            <v>25.7022</v>
          </cell>
        </row>
        <row r="19">
          <cell r="G19">
            <v>3.08818</v>
          </cell>
          <cell r="H19">
            <v>5.847</v>
          </cell>
          <cell r="I19">
            <v>4.3977</v>
          </cell>
        </row>
        <row r="19">
          <cell r="M19">
            <v>10.6497</v>
          </cell>
          <cell r="N19">
            <v>0.7295</v>
          </cell>
          <cell r="O19">
            <v>1.1202</v>
          </cell>
          <cell r="P19">
            <v>0</v>
          </cell>
          <cell r="Q19">
            <v>8.8</v>
          </cell>
          <cell r="R19">
            <v>0</v>
          </cell>
          <cell r="S19">
            <v>1.2</v>
          </cell>
          <cell r="T19">
            <v>1.6</v>
          </cell>
          <cell r="U19">
            <v>1.6</v>
          </cell>
          <cell r="V19">
            <v>1.2</v>
          </cell>
          <cell r="W19">
            <v>1</v>
          </cell>
          <cell r="X19">
            <v>1.2</v>
          </cell>
          <cell r="Y19">
            <v>1</v>
          </cell>
        </row>
        <row r="19">
          <cell r="AA19">
            <v>0</v>
          </cell>
          <cell r="AB19">
            <v>49.68478</v>
          </cell>
        </row>
        <row r="20">
          <cell r="A20" t="str">
            <v>益阳市赫山区龙光桥街道社区卫生服务中心</v>
          </cell>
          <cell r="B20">
            <v>65.70778</v>
          </cell>
          <cell r="C20">
            <v>45.0296</v>
          </cell>
        </row>
        <row r="20">
          <cell r="G20">
            <v>5.02118</v>
          </cell>
          <cell r="H20">
            <v>8.9397</v>
          </cell>
          <cell r="I20">
            <v>6.7173</v>
          </cell>
        </row>
        <row r="20">
          <cell r="M20">
            <v>11.6161</v>
          </cell>
          <cell r="N20">
            <v>1.1161</v>
          </cell>
          <cell r="O20">
            <v>1.7</v>
          </cell>
          <cell r="P20">
            <v>0</v>
          </cell>
          <cell r="Q20">
            <v>8.8</v>
          </cell>
          <cell r="R20">
            <v>0</v>
          </cell>
          <cell r="S20">
            <v>1.2</v>
          </cell>
          <cell r="T20">
            <v>1.6</v>
          </cell>
          <cell r="U20">
            <v>1.6</v>
          </cell>
          <cell r="V20">
            <v>1.2</v>
          </cell>
          <cell r="W20">
            <v>1</v>
          </cell>
          <cell r="X20">
            <v>1.2</v>
          </cell>
          <cell r="Y20">
            <v>1</v>
          </cell>
        </row>
        <row r="20">
          <cell r="AA20">
            <v>0</v>
          </cell>
          <cell r="AB20">
            <v>77.32388</v>
          </cell>
        </row>
        <row r="21">
          <cell r="A21" t="str">
            <v>益阳市赫山区沧水铺镇中心卫生院</v>
          </cell>
          <cell r="B21">
            <v>153.84418</v>
          </cell>
          <cell r="C21">
            <v>108.8972</v>
          </cell>
        </row>
        <row r="21">
          <cell r="G21">
            <v>11.40768</v>
          </cell>
          <cell r="H21">
            <v>19.1582</v>
          </cell>
          <cell r="I21">
            <v>14.3811</v>
          </cell>
        </row>
        <row r="21">
          <cell r="M21">
            <v>31.8095</v>
          </cell>
          <cell r="N21">
            <v>2.3934</v>
          </cell>
          <cell r="O21">
            <v>3.6161</v>
          </cell>
          <cell r="P21">
            <v>0</v>
          </cell>
          <cell r="Q21">
            <v>8.8</v>
          </cell>
          <cell r="R21">
            <v>0</v>
          </cell>
          <cell r="S21">
            <v>1.2</v>
          </cell>
          <cell r="T21">
            <v>1.6</v>
          </cell>
          <cell r="U21">
            <v>1.6</v>
          </cell>
          <cell r="V21">
            <v>1.2</v>
          </cell>
          <cell r="W21">
            <v>1</v>
          </cell>
          <cell r="X21">
            <v>1.2</v>
          </cell>
          <cell r="Y21">
            <v>1</v>
          </cell>
        </row>
        <row r="21">
          <cell r="AA21">
            <v>17</v>
          </cell>
          <cell r="AB21">
            <v>185.65368</v>
          </cell>
        </row>
        <row r="22">
          <cell r="A22" t="str">
            <v>益阳市赫山区泥江口镇中心卫生院</v>
          </cell>
          <cell r="B22">
            <v>132.42598</v>
          </cell>
          <cell r="C22">
            <v>93.3749</v>
          </cell>
        </row>
        <row r="22">
          <cell r="G22">
            <v>9.85808</v>
          </cell>
          <cell r="H22">
            <v>16.6746</v>
          </cell>
          <cell r="I22">
            <v>12.5184</v>
          </cell>
        </row>
        <row r="22">
          <cell r="M22">
            <v>31.0334</v>
          </cell>
          <cell r="N22">
            <v>2.083</v>
          </cell>
          <cell r="O22">
            <v>3.1504</v>
          </cell>
          <cell r="P22">
            <v>0</v>
          </cell>
          <cell r="Q22">
            <v>8.8</v>
          </cell>
          <cell r="R22">
            <v>0</v>
          </cell>
          <cell r="S22">
            <v>1.2</v>
          </cell>
          <cell r="T22">
            <v>1.6</v>
          </cell>
          <cell r="U22">
            <v>1.6</v>
          </cell>
          <cell r="V22">
            <v>1.2</v>
          </cell>
          <cell r="W22">
            <v>1</v>
          </cell>
          <cell r="X22">
            <v>1.2</v>
          </cell>
          <cell r="Y22">
            <v>1</v>
          </cell>
        </row>
        <row r="22">
          <cell r="AA22">
            <v>17</v>
          </cell>
          <cell r="AB22">
            <v>163.45938</v>
          </cell>
        </row>
        <row r="23">
          <cell r="A23" t="str">
            <v>益阳市赫山区兰溪镇中心卫生院</v>
          </cell>
          <cell r="B23">
            <v>128.99598</v>
          </cell>
          <cell r="C23">
            <v>90.8913</v>
          </cell>
        </row>
        <row r="23">
          <cell r="G23">
            <v>9.60708</v>
          </cell>
          <cell r="H23">
            <v>16.2772</v>
          </cell>
          <cell r="I23">
            <v>12.2204</v>
          </cell>
        </row>
        <row r="23">
          <cell r="M23">
            <v>30.9092</v>
          </cell>
          <cell r="N23">
            <v>2.0333</v>
          </cell>
          <cell r="O23">
            <v>3.0759</v>
          </cell>
          <cell r="P23">
            <v>0</v>
          </cell>
          <cell r="Q23">
            <v>8.8</v>
          </cell>
          <cell r="R23">
            <v>0</v>
          </cell>
          <cell r="S23">
            <v>1.2</v>
          </cell>
          <cell r="T23">
            <v>1.6</v>
          </cell>
          <cell r="U23">
            <v>1.6</v>
          </cell>
          <cell r="V23">
            <v>1.2</v>
          </cell>
          <cell r="W23">
            <v>1</v>
          </cell>
          <cell r="X23">
            <v>1.2</v>
          </cell>
          <cell r="Y23">
            <v>1</v>
          </cell>
        </row>
        <row r="23">
          <cell r="AA23">
            <v>17</v>
          </cell>
          <cell r="AB23">
            <v>159.90518</v>
          </cell>
        </row>
        <row r="24">
          <cell r="A24" t="str">
            <v>益阳市赫山区欧江岔镇中心卫生院</v>
          </cell>
          <cell r="B24">
            <v>105.00478</v>
          </cell>
          <cell r="C24">
            <v>73.5064</v>
          </cell>
        </row>
        <row r="24">
          <cell r="G24">
            <v>7.86858</v>
          </cell>
          <cell r="H24">
            <v>13.4956</v>
          </cell>
          <cell r="I24">
            <v>10.1342</v>
          </cell>
        </row>
        <row r="24">
          <cell r="M24">
            <v>28.0399</v>
          </cell>
          <cell r="N24">
            <v>1.6856</v>
          </cell>
          <cell r="O24">
            <v>2.5543</v>
          </cell>
          <cell r="P24">
            <v>0</v>
          </cell>
          <cell r="Q24">
            <v>8.8</v>
          </cell>
          <cell r="R24">
            <v>0</v>
          </cell>
          <cell r="S24">
            <v>1.2</v>
          </cell>
          <cell r="T24">
            <v>1.6</v>
          </cell>
          <cell r="U24">
            <v>1.6</v>
          </cell>
          <cell r="V24">
            <v>1.2</v>
          </cell>
          <cell r="W24">
            <v>1</v>
          </cell>
          <cell r="X24">
            <v>1.2</v>
          </cell>
          <cell r="Y24">
            <v>1</v>
          </cell>
        </row>
        <row r="24">
          <cell r="AA24">
            <v>15</v>
          </cell>
          <cell r="AB24">
            <v>133.04468</v>
          </cell>
        </row>
        <row r="25">
          <cell r="A25" t="str">
            <v>益阳市赫山区会龙山街道黄泥湖卫生院</v>
          </cell>
          <cell r="B25">
            <v>39.88558</v>
          </cell>
          <cell r="C25">
            <v>26.3185</v>
          </cell>
        </row>
        <row r="25">
          <cell r="G25">
            <v>3.14978</v>
          </cell>
          <cell r="H25">
            <v>5.9456</v>
          </cell>
          <cell r="I25">
            <v>4.4717</v>
          </cell>
        </row>
        <row r="25">
          <cell r="M25">
            <v>23.6806</v>
          </cell>
          <cell r="N25">
            <v>0.7419</v>
          </cell>
          <cell r="O25">
            <v>1.1387</v>
          </cell>
          <cell r="P25">
            <v>0</v>
          </cell>
          <cell r="Q25">
            <v>8.8</v>
          </cell>
          <cell r="R25">
            <v>0</v>
          </cell>
          <cell r="S25">
            <v>1.2</v>
          </cell>
          <cell r="T25">
            <v>1.6</v>
          </cell>
          <cell r="U25">
            <v>1.6</v>
          </cell>
          <cell r="V25">
            <v>1.2</v>
          </cell>
          <cell r="W25">
            <v>1</v>
          </cell>
          <cell r="X25">
            <v>1.2</v>
          </cell>
          <cell r="Y25">
            <v>1</v>
          </cell>
        </row>
        <row r="25">
          <cell r="AA25">
            <v>13</v>
          </cell>
          <cell r="AB25">
            <v>63.56618</v>
          </cell>
        </row>
        <row r="26">
          <cell r="A26" t="str">
            <v>益阳市赫山区欧江岔镇牌口卫生院</v>
          </cell>
          <cell r="B26">
            <v>47.59708</v>
          </cell>
          <cell r="C26">
            <v>31.9066</v>
          </cell>
        </row>
        <row r="26">
          <cell r="G26">
            <v>3.70858</v>
          </cell>
          <cell r="H26">
            <v>6.8397</v>
          </cell>
          <cell r="I26">
            <v>5.1422</v>
          </cell>
        </row>
        <row r="26">
          <cell r="M26">
            <v>23.9599</v>
          </cell>
          <cell r="N26">
            <v>0.8536</v>
          </cell>
          <cell r="O26">
            <v>1.3063</v>
          </cell>
          <cell r="P26">
            <v>0</v>
          </cell>
          <cell r="Q26">
            <v>8.8</v>
          </cell>
          <cell r="R26">
            <v>0</v>
          </cell>
          <cell r="S26">
            <v>1.2</v>
          </cell>
          <cell r="T26">
            <v>1.6</v>
          </cell>
          <cell r="U26">
            <v>1.6</v>
          </cell>
          <cell r="V26">
            <v>1.2</v>
          </cell>
          <cell r="W26">
            <v>1</v>
          </cell>
          <cell r="X26">
            <v>1.2</v>
          </cell>
          <cell r="Y26">
            <v>1</v>
          </cell>
        </row>
        <row r="26">
          <cell r="AA26">
            <v>13</v>
          </cell>
          <cell r="AB26">
            <v>71.55698</v>
          </cell>
        </row>
        <row r="27">
          <cell r="A27" t="str">
            <v>益阳市赫山区笔架山乡卫生院</v>
          </cell>
          <cell r="B27">
            <v>61.30628</v>
          </cell>
          <cell r="C27">
            <v>41.8408</v>
          </cell>
        </row>
        <row r="27">
          <cell r="G27">
            <v>4.70198</v>
          </cell>
          <cell r="H27">
            <v>8.4292</v>
          </cell>
          <cell r="I27">
            <v>6.3343</v>
          </cell>
        </row>
        <row r="27">
          <cell r="M27">
            <v>24.4567</v>
          </cell>
          <cell r="N27">
            <v>1.0523</v>
          </cell>
          <cell r="O27">
            <v>1.6044</v>
          </cell>
          <cell r="P27">
            <v>0</v>
          </cell>
          <cell r="Q27">
            <v>8.8</v>
          </cell>
          <cell r="R27">
            <v>0</v>
          </cell>
          <cell r="S27">
            <v>1.2</v>
          </cell>
          <cell r="T27">
            <v>1.6</v>
          </cell>
          <cell r="U27">
            <v>1.6</v>
          </cell>
          <cell r="V27">
            <v>1.2</v>
          </cell>
          <cell r="W27">
            <v>1</v>
          </cell>
          <cell r="X27">
            <v>1.2</v>
          </cell>
          <cell r="Y27">
            <v>1</v>
          </cell>
        </row>
        <row r="27">
          <cell r="AA27">
            <v>13</v>
          </cell>
          <cell r="AB27">
            <v>85.76298</v>
          </cell>
        </row>
        <row r="28">
          <cell r="A28" t="str">
            <v>益阳市赫山区泉交河镇卫生院</v>
          </cell>
          <cell r="B28">
            <v>59.59268</v>
          </cell>
          <cell r="C28">
            <v>40.5991</v>
          </cell>
        </row>
        <row r="28">
          <cell r="G28">
            <v>4.57778</v>
          </cell>
          <cell r="H28">
            <v>8.2305</v>
          </cell>
          <cell r="I28">
            <v>6.1853</v>
          </cell>
        </row>
        <row r="28">
          <cell r="M28">
            <v>24.3946</v>
          </cell>
          <cell r="N28">
            <v>1.0275</v>
          </cell>
          <cell r="O28">
            <v>1.5671</v>
          </cell>
          <cell r="P28">
            <v>0</v>
          </cell>
          <cell r="Q28">
            <v>8.8</v>
          </cell>
          <cell r="R28">
            <v>0</v>
          </cell>
          <cell r="S28">
            <v>1.2</v>
          </cell>
          <cell r="T28">
            <v>1.6</v>
          </cell>
          <cell r="U28">
            <v>1.6</v>
          </cell>
          <cell r="V28">
            <v>1.2</v>
          </cell>
          <cell r="W28">
            <v>1</v>
          </cell>
          <cell r="X28">
            <v>1.2</v>
          </cell>
          <cell r="Y28">
            <v>1</v>
          </cell>
        </row>
        <row r="28">
          <cell r="AA28">
            <v>13</v>
          </cell>
          <cell r="AB28">
            <v>83.98728</v>
          </cell>
        </row>
        <row r="29">
          <cell r="A29" t="str">
            <v>益阳市赫山区新市渡镇卫生院</v>
          </cell>
          <cell r="B29">
            <v>51.88118</v>
          </cell>
          <cell r="C29">
            <v>35.011</v>
          </cell>
        </row>
        <row r="29">
          <cell r="G29">
            <v>4.01898</v>
          </cell>
          <cell r="H29">
            <v>7.3364</v>
          </cell>
          <cell r="I29">
            <v>5.5148</v>
          </cell>
        </row>
        <row r="29">
          <cell r="M29">
            <v>24.1152</v>
          </cell>
          <cell r="N29">
            <v>0.9157</v>
          </cell>
          <cell r="O29">
            <v>1.3995</v>
          </cell>
          <cell r="P29">
            <v>0</v>
          </cell>
          <cell r="Q29">
            <v>8.8</v>
          </cell>
          <cell r="R29">
            <v>0</v>
          </cell>
          <cell r="S29">
            <v>1.2</v>
          </cell>
          <cell r="T29">
            <v>1.6</v>
          </cell>
          <cell r="U29">
            <v>1.6</v>
          </cell>
          <cell r="V29">
            <v>1.2</v>
          </cell>
          <cell r="W29">
            <v>1</v>
          </cell>
          <cell r="X29">
            <v>1.2</v>
          </cell>
          <cell r="Y29">
            <v>1</v>
          </cell>
        </row>
        <row r="29">
          <cell r="AA29">
            <v>13</v>
          </cell>
          <cell r="AB29">
            <v>75.99638</v>
          </cell>
        </row>
        <row r="30">
          <cell r="A30" t="str">
            <v>益阳市赫山区八字哨镇卫生院</v>
          </cell>
          <cell r="B30">
            <v>55.30858</v>
          </cell>
          <cell r="C30">
            <v>37.4946</v>
          </cell>
        </row>
        <row r="30">
          <cell r="G30">
            <v>4.26738</v>
          </cell>
          <cell r="H30">
            <v>7.7338</v>
          </cell>
          <cell r="I30">
            <v>5.8128</v>
          </cell>
        </row>
        <row r="30">
          <cell r="M30">
            <v>24.2394</v>
          </cell>
          <cell r="N30">
            <v>0.9654</v>
          </cell>
          <cell r="O30">
            <v>1.474</v>
          </cell>
          <cell r="P30">
            <v>0</v>
          </cell>
          <cell r="Q30">
            <v>8.8</v>
          </cell>
          <cell r="R30">
            <v>0</v>
          </cell>
          <cell r="S30">
            <v>1.2</v>
          </cell>
          <cell r="T30">
            <v>1.6</v>
          </cell>
          <cell r="U30">
            <v>1.6</v>
          </cell>
          <cell r="V30">
            <v>1.2</v>
          </cell>
          <cell r="W30">
            <v>1</v>
          </cell>
          <cell r="X30">
            <v>1.2</v>
          </cell>
          <cell r="Y30">
            <v>1</v>
          </cell>
        </row>
        <row r="30">
          <cell r="AA30">
            <v>13</v>
          </cell>
          <cell r="AB30">
            <v>79.54798</v>
          </cell>
        </row>
        <row r="31">
          <cell r="A31" t="str">
            <v>益阳市赫山区岳家桥镇中心卫生院</v>
          </cell>
          <cell r="B31">
            <v>63.01988</v>
          </cell>
          <cell r="C31">
            <v>43.0826</v>
          </cell>
        </row>
        <row r="31">
          <cell r="G31">
            <v>4.82618</v>
          </cell>
          <cell r="H31">
            <v>8.6278</v>
          </cell>
          <cell r="I31">
            <v>6.4833</v>
          </cell>
        </row>
        <row r="31">
          <cell r="M31">
            <v>24.5187</v>
          </cell>
          <cell r="N31">
            <v>1.0771</v>
          </cell>
          <cell r="O31">
            <v>1.6416</v>
          </cell>
          <cell r="P31">
            <v>0</v>
          </cell>
          <cell r="Q31">
            <v>8.8</v>
          </cell>
          <cell r="R31">
            <v>0</v>
          </cell>
          <cell r="S31">
            <v>1.2</v>
          </cell>
          <cell r="T31">
            <v>1.6</v>
          </cell>
          <cell r="U31">
            <v>1.6</v>
          </cell>
          <cell r="V31">
            <v>1.2</v>
          </cell>
          <cell r="W31">
            <v>1</v>
          </cell>
          <cell r="X31">
            <v>1.2</v>
          </cell>
          <cell r="Y31">
            <v>1</v>
          </cell>
        </row>
        <row r="31">
          <cell r="AA31">
            <v>13</v>
          </cell>
          <cell r="AB31">
            <v>87.53858</v>
          </cell>
        </row>
        <row r="32">
          <cell r="A32" t="str">
            <v>益阳市赫山区衡龙桥镇卫生院</v>
          </cell>
          <cell r="B32">
            <v>70.73908</v>
          </cell>
          <cell r="C32">
            <v>48.6722</v>
          </cell>
        </row>
        <row r="32">
          <cell r="G32">
            <v>5.38384</v>
          </cell>
          <cell r="H32">
            <v>9.52558</v>
          </cell>
          <cell r="I32">
            <v>7.15746</v>
          </cell>
        </row>
        <row r="32">
          <cell r="M32">
            <v>24.1534</v>
          </cell>
          <cell r="N32">
            <v>1.19226</v>
          </cell>
          <cell r="O32">
            <v>1.81114</v>
          </cell>
          <cell r="P32">
            <v>0</v>
          </cell>
          <cell r="Q32">
            <v>8.15</v>
          </cell>
          <cell r="R32">
            <v>0</v>
          </cell>
          <cell r="S32">
            <v>1.2</v>
          </cell>
          <cell r="T32">
            <v>1.6</v>
          </cell>
          <cell r="U32">
            <v>0.95</v>
          </cell>
          <cell r="V32">
            <v>1.2</v>
          </cell>
          <cell r="W32">
            <v>1</v>
          </cell>
          <cell r="X32">
            <v>1.2</v>
          </cell>
          <cell r="Y32">
            <v>1</v>
          </cell>
        </row>
        <row r="32">
          <cell r="AA32">
            <v>13</v>
          </cell>
          <cell r="AB32">
            <v>94.89248</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4" sqref="E4:H4"/>
    </sheetView>
  </sheetViews>
  <sheetFormatPr defaultColWidth="10" defaultRowHeight="13.5" outlineLevelRow="7"/>
  <cols>
    <col min="1" max="1" width="3.625" customWidth="1"/>
    <col min="2" max="2" width="3.75" customWidth="1"/>
    <col min="3" max="3" width="4.625" customWidth="1"/>
    <col min="4" max="4" width="19.25" customWidth="1"/>
    <col min="5" max="11" width="9.75" customWidth="1"/>
  </cols>
  <sheetData>
    <row r="1" ht="73.35" customHeight="1" spans="1:9">
      <c r="A1" s="123" t="s">
        <v>0</v>
      </c>
      <c r="B1" s="123"/>
      <c r="C1" s="123"/>
      <c r="D1" s="123"/>
      <c r="E1" s="123"/>
      <c r="F1" s="123"/>
      <c r="G1" s="123"/>
      <c r="H1" s="123"/>
      <c r="I1" s="123"/>
    </row>
    <row r="2" ht="23.25" customHeight="1" spans="1:9">
      <c r="A2" s="19"/>
      <c r="B2" s="19"/>
      <c r="C2" s="19"/>
      <c r="D2" s="19"/>
      <c r="E2" s="19"/>
      <c r="F2" s="19"/>
      <c r="G2" s="19"/>
      <c r="H2" s="19"/>
      <c r="I2" s="19"/>
    </row>
    <row r="3" ht="21.6" customHeight="1" spans="1:9">
      <c r="A3" s="19"/>
      <c r="B3" s="19"/>
      <c r="C3" s="19"/>
      <c r="D3" s="19"/>
      <c r="E3" s="19"/>
      <c r="F3" s="19"/>
      <c r="G3" s="19"/>
      <c r="H3" s="19"/>
      <c r="I3" s="19"/>
    </row>
    <row r="4" ht="39.6" customHeight="1" spans="1:9">
      <c r="A4" s="124"/>
      <c r="B4" s="125"/>
      <c r="C4" s="3"/>
      <c r="D4" s="124" t="s">
        <v>1</v>
      </c>
      <c r="E4" s="125">
        <v>405005</v>
      </c>
      <c r="F4" s="125"/>
      <c r="G4" s="125"/>
      <c r="H4" s="125"/>
      <c r="I4" s="3"/>
    </row>
    <row r="5" ht="54.4" customHeight="1" spans="1:9">
      <c r="A5" s="124"/>
      <c r="B5" s="125"/>
      <c r="C5" s="3"/>
      <c r="D5" s="124" t="s">
        <v>2</v>
      </c>
      <c r="E5" s="125" t="s">
        <v>3</v>
      </c>
      <c r="F5" s="125"/>
      <c r="G5" s="125"/>
      <c r="H5" s="125"/>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E16" sqref="E16:E23"/>
    </sheetView>
  </sheetViews>
  <sheetFormatPr defaultColWidth="9" defaultRowHeight="13.5" outlineLevelCol="4"/>
  <cols>
    <col min="1" max="1" width="14" style="62" customWidth="1"/>
    <col min="2" max="2" width="29.5" style="62" customWidth="1"/>
    <col min="3" max="3" width="9.625" style="62" customWidth="1"/>
    <col min="4" max="5" width="15.625" style="62" customWidth="1"/>
    <col min="6" max="6" width="9" style="62"/>
    <col min="7" max="7" width="9.375" style="62"/>
    <col min="8" max="16384" width="9" style="62"/>
  </cols>
  <sheetData>
    <row r="1" spans="5:5">
      <c r="E1" s="24" t="s">
        <v>260</v>
      </c>
    </row>
    <row r="2" ht="28.7" customHeight="1" spans="1:5">
      <c r="A2" s="77" t="s">
        <v>13</v>
      </c>
      <c r="B2" s="77"/>
      <c r="C2" s="77"/>
      <c r="D2" s="77"/>
      <c r="E2" s="77"/>
    </row>
    <row r="3" ht="21.95" customHeight="1" spans="1:5">
      <c r="A3" s="78" t="str">
        <f>"部门"&amp;":"&amp;封面!E4&amp;封面!E5</f>
        <v>部门:405005益阳市赫山区中医医院</v>
      </c>
      <c r="B3" s="78"/>
      <c r="C3" s="78"/>
      <c r="D3" s="65"/>
      <c r="E3" s="79" t="s">
        <v>31</v>
      </c>
    </row>
    <row r="4" ht="17.25" customHeight="1" spans="1:5">
      <c r="A4" s="66" t="s">
        <v>158</v>
      </c>
      <c r="B4" s="66" t="s">
        <v>159</v>
      </c>
      <c r="C4" s="66" t="s">
        <v>160</v>
      </c>
      <c r="D4" s="66"/>
      <c r="E4" s="66"/>
    </row>
    <row r="5" ht="18.75" customHeight="1" spans="1:5">
      <c r="A5" s="66"/>
      <c r="B5" s="66"/>
      <c r="C5" s="66" t="s">
        <v>136</v>
      </c>
      <c r="D5" s="66" t="s">
        <v>239</v>
      </c>
      <c r="E5" s="66" t="s">
        <v>240</v>
      </c>
    </row>
    <row r="6" ht="16.9" customHeight="1" spans="1:5">
      <c r="A6" s="80" t="s">
        <v>261</v>
      </c>
      <c r="B6" s="80" t="s">
        <v>261</v>
      </c>
      <c r="C6" s="80">
        <v>1</v>
      </c>
      <c r="D6" s="80">
        <v>2</v>
      </c>
      <c r="E6" s="80">
        <v>3</v>
      </c>
    </row>
    <row r="7" ht="16.9" customHeight="1" spans="1:5">
      <c r="A7" s="68"/>
      <c r="B7" s="68" t="s">
        <v>136</v>
      </c>
      <c r="C7" s="69">
        <f>SUM(C8,C15,C28)</f>
        <v>279.97458</v>
      </c>
      <c r="D7" s="69">
        <f>SUM(D8,D15,D28)</f>
        <v>259.53568</v>
      </c>
      <c r="E7" s="69">
        <f>SUM(E8,E15,E28)</f>
        <v>20.4389</v>
      </c>
    </row>
    <row r="8" ht="16.9" customHeight="1" spans="1:5">
      <c r="A8" s="70" t="s">
        <v>262</v>
      </c>
      <c r="B8" s="70" t="s">
        <v>217</v>
      </c>
      <c r="C8" s="69">
        <f>SUM(C9:C14)</f>
        <v>259.53568</v>
      </c>
      <c r="D8" s="69">
        <f>SUM(D9:D14)</f>
        <v>259.53568</v>
      </c>
      <c r="E8" s="69"/>
    </row>
    <row r="9" ht="29.1" customHeight="1" spans="1:5">
      <c r="A9" s="81" t="s">
        <v>263</v>
      </c>
      <c r="B9" s="81" t="s">
        <v>264</v>
      </c>
      <c r="C9" s="74">
        <f t="shared" ref="C9:C14" si="0">D9</f>
        <v>185.4852</v>
      </c>
      <c r="D9" s="73">
        <f>VLOOKUP(封面!$E$5,[1]一般预算拨款!$A$7:$AB$32,3,0)</f>
        <v>185.4852</v>
      </c>
      <c r="E9" s="74"/>
    </row>
    <row r="10" ht="16.9" customHeight="1" spans="1:5">
      <c r="A10" s="81" t="s">
        <v>265</v>
      </c>
      <c r="B10" s="81" t="s">
        <v>266</v>
      </c>
      <c r="C10" s="74">
        <f t="shared" si="0"/>
        <v>0</v>
      </c>
      <c r="D10" s="73">
        <f>VLOOKUP(封面!$E$5,[1]一般预算拨款!$A$7:$AB$32,4,0)</f>
        <v>0</v>
      </c>
      <c r="E10" s="74"/>
    </row>
    <row r="11" ht="16.9" customHeight="1" spans="1:5">
      <c r="A11" s="81" t="s">
        <v>267</v>
      </c>
      <c r="B11" s="81" t="s">
        <v>268</v>
      </c>
      <c r="C11" s="74">
        <f t="shared" si="0"/>
        <v>0</v>
      </c>
      <c r="D11" s="73">
        <f>VLOOKUP(封面!$E$5,[1]一般预算拨款!$A$7:$AB$32,5,0)+VLOOKUP(封面!$E$5,[1]一般预算拨款!$A$7:$AB$32,6,0)</f>
        <v>0</v>
      </c>
      <c r="E11" s="74"/>
    </row>
    <row r="12" ht="16.9" customHeight="1" spans="1:5">
      <c r="A12" s="81" t="s">
        <v>269</v>
      </c>
      <c r="B12" s="81" t="s">
        <v>270</v>
      </c>
      <c r="C12" s="74">
        <f t="shared" si="0"/>
        <v>31.4123</v>
      </c>
      <c r="D12" s="73">
        <f>VLOOKUP(封面!$E$5,[1]一般预算拨款!$A$7:$AB$32,8,0)</f>
        <v>31.4123</v>
      </c>
      <c r="E12" s="74"/>
    </row>
    <row r="13" ht="16.9" customHeight="1" spans="1:5">
      <c r="A13" s="81" t="s">
        <v>271</v>
      </c>
      <c r="B13" s="81" t="s">
        <v>272</v>
      </c>
      <c r="C13" s="74">
        <f t="shared" si="0"/>
        <v>19.06648</v>
      </c>
      <c r="D13" s="73">
        <f>VLOOKUP(封面!$E$5,[1]一般预算拨款!$A$7:$AB$32,7,0)</f>
        <v>19.06648</v>
      </c>
      <c r="E13" s="74"/>
    </row>
    <row r="14" ht="16.9" customHeight="1" spans="1:5">
      <c r="A14" s="81" t="s">
        <v>273</v>
      </c>
      <c r="B14" s="81" t="s">
        <v>274</v>
      </c>
      <c r="C14" s="74">
        <f t="shared" si="0"/>
        <v>23.5717</v>
      </c>
      <c r="D14" s="74">
        <f>VLOOKUP(封面!$E$5,[1]一般预算拨款!$A$7:$AB$32,9,0)</f>
        <v>23.5717</v>
      </c>
      <c r="E14" s="74"/>
    </row>
    <row r="15" ht="16.9" customHeight="1" spans="1:5">
      <c r="A15" s="70" t="s">
        <v>275</v>
      </c>
      <c r="B15" s="70" t="s">
        <v>241</v>
      </c>
      <c r="C15" s="69">
        <f>SUM(C16:C27)</f>
        <v>20.4389</v>
      </c>
      <c r="D15" s="69"/>
      <c r="E15" s="69">
        <f>SUM(E16:E27)</f>
        <v>20.4389</v>
      </c>
    </row>
    <row r="16" ht="16.9" customHeight="1" spans="1:5">
      <c r="A16" s="81" t="s">
        <v>276</v>
      </c>
      <c r="B16" s="81" t="s">
        <v>277</v>
      </c>
      <c r="C16" s="74">
        <f>E16</f>
        <v>1.2</v>
      </c>
      <c r="D16" s="74"/>
      <c r="E16" s="74">
        <f>VLOOKUP(封面!$E$5,[1]一般预算拨款!$A$7:$AB$32,19,0)</f>
        <v>1.2</v>
      </c>
    </row>
    <row r="17" ht="16.9" customHeight="1" spans="1:5">
      <c r="A17" s="81" t="s">
        <v>278</v>
      </c>
      <c r="B17" s="81" t="s">
        <v>279</v>
      </c>
      <c r="C17" s="74">
        <f t="shared" ref="C17:C27" si="1">E17</f>
        <v>2</v>
      </c>
      <c r="D17" s="74"/>
      <c r="E17" s="74">
        <f>VLOOKUP(封面!$E$5,[1]一般预算拨款!$A$7:$AB$32,20,0)</f>
        <v>2</v>
      </c>
    </row>
    <row r="18" ht="16.9" customHeight="1" spans="1:5">
      <c r="A18" s="81" t="s">
        <v>280</v>
      </c>
      <c r="B18" s="81" t="s">
        <v>281</v>
      </c>
      <c r="C18" s="74">
        <f t="shared" si="1"/>
        <v>2</v>
      </c>
      <c r="D18" s="74"/>
      <c r="E18" s="74">
        <f>VLOOKUP(封面!$E$5,[1]一般预算拨款!$A$7:$AB$32,21,0)</f>
        <v>2</v>
      </c>
    </row>
    <row r="19" ht="16.9" customHeight="1" spans="1:5">
      <c r="A19" s="82" t="s">
        <v>282</v>
      </c>
      <c r="B19" s="81" t="s">
        <v>283</v>
      </c>
      <c r="C19" s="74">
        <f t="shared" si="1"/>
        <v>1.2</v>
      </c>
      <c r="D19" s="74"/>
      <c r="E19" s="74">
        <f>VLOOKUP(封面!$E$5,[1]一般预算拨款!$A$7:$AB$32,22,0)</f>
        <v>1.2</v>
      </c>
    </row>
    <row r="20" ht="16.9" customHeight="1" spans="1:5">
      <c r="A20" s="82">
        <v>30213</v>
      </c>
      <c r="B20" s="83" t="s">
        <v>284</v>
      </c>
      <c r="C20" s="74">
        <f t="shared" si="1"/>
        <v>2</v>
      </c>
      <c r="D20" s="74"/>
      <c r="E20" s="74">
        <f>VLOOKUP(封面!$E$5,[1]一般预算拨款!$A$7:$AB$32,23,0)</f>
        <v>2</v>
      </c>
    </row>
    <row r="21" ht="16.9" customHeight="1" spans="1:5">
      <c r="A21" s="81" t="s">
        <v>285</v>
      </c>
      <c r="B21" s="81" t="s">
        <v>286</v>
      </c>
      <c r="C21" s="74">
        <f t="shared" si="1"/>
        <v>1.2</v>
      </c>
      <c r="D21" s="74"/>
      <c r="E21" s="74">
        <f>VLOOKUP(封面!$E$5,[1]一般预算拨款!$A$7:$AB$32,24,0)</f>
        <v>1.2</v>
      </c>
    </row>
    <row r="22" ht="16.9" customHeight="1" spans="1:5">
      <c r="A22" s="81" t="s">
        <v>287</v>
      </c>
      <c r="B22" s="81" t="s">
        <v>288</v>
      </c>
      <c r="C22" s="74">
        <f t="shared" si="1"/>
        <v>0</v>
      </c>
      <c r="D22" s="74"/>
      <c r="E22" s="74">
        <f>VLOOKUP(封面!$E$5,[1]一般预算拨款!$A$7:$AB$32,26,0)</f>
        <v>0</v>
      </c>
    </row>
    <row r="23" ht="16.9" customHeight="1" spans="1:5">
      <c r="A23" s="81">
        <v>30226</v>
      </c>
      <c r="B23" s="81" t="s">
        <v>289</v>
      </c>
      <c r="C23" s="74">
        <v>1</v>
      </c>
      <c r="D23" s="74"/>
      <c r="E23" s="74">
        <v>1</v>
      </c>
    </row>
    <row r="24" ht="16.9" customHeight="1" spans="1:5">
      <c r="A24" s="81" t="s">
        <v>290</v>
      </c>
      <c r="B24" s="81" t="s">
        <v>291</v>
      </c>
      <c r="C24" s="74">
        <f t="shared" si="1"/>
        <v>3.9252</v>
      </c>
      <c r="D24" s="74"/>
      <c r="E24" s="74">
        <f>VLOOKUP(封面!$E$5,[1]一般预算拨款!$A$7:$AB$32,14,0)</f>
        <v>3.9252</v>
      </c>
    </row>
    <row r="25" ht="16.9" customHeight="1" spans="1:5">
      <c r="A25" s="81" t="s">
        <v>292</v>
      </c>
      <c r="B25" s="81" t="s">
        <v>293</v>
      </c>
      <c r="C25" s="74">
        <f t="shared" si="1"/>
        <v>5.9137</v>
      </c>
      <c r="D25" s="74"/>
      <c r="E25" s="74">
        <f>VLOOKUP(封面!$E$5,[1]一般预算拨款!$A$7:$AB$32,15,0)</f>
        <v>5.9137</v>
      </c>
    </row>
    <row r="26" ht="16.9" customHeight="1" spans="1:5">
      <c r="A26" s="81" t="s">
        <v>294</v>
      </c>
      <c r="B26" s="81" t="s">
        <v>295</v>
      </c>
      <c r="C26" s="74">
        <f t="shared" si="1"/>
        <v>0</v>
      </c>
      <c r="D26" s="74"/>
      <c r="E26" s="74">
        <f>VLOOKUP(封面!$E$5,[1]一般预算拨款!$A$7:$AB$32,18,0)</f>
        <v>0</v>
      </c>
    </row>
    <row r="27" ht="16.9" customHeight="1" spans="1:5">
      <c r="A27" s="81" t="s">
        <v>296</v>
      </c>
      <c r="B27" s="81" t="s">
        <v>297</v>
      </c>
      <c r="C27" s="74">
        <f t="shared" si="1"/>
        <v>0</v>
      </c>
      <c r="D27" s="74"/>
      <c r="E27" s="74">
        <f>VLOOKUP(封面!$E$5,[1]一般预算拨款!$A$7:$AB$32,16,0)</f>
        <v>0</v>
      </c>
    </row>
    <row r="28" ht="16.9" customHeight="1" spans="1:5">
      <c r="A28" s="70" t="s">
        <v>298</v>
      </c>
      <c r="B28" s="70" t="s">
        <v>209</v>
      </c>
      <c r="C28" s="69">
        <f>SUM(C29:C30)</f>
        <v>0</v>
      </c>
      <c r="D28" s="69">
        <f>SUM(D29:D30)</f>
        <v>0</v>
      </c>
      <c r="E28" s="69"/>
    </row>
    <row r="29" ht="16.9" customHeight="1" spans="1:5">
      <c r="A29" s="81" t="s">
        <v>299</v>
      </c>
      <c r="B29" s="81" t="s">
        <v>300</v>
      </c>
      <c r="C29" s="74"/>
      <c r="D29" s="74"/>
      <c r="E29" s="74"/>
    </row>
    <row r="30" ht="16.9" customHeight="1" spans="1:5">
      <c r="A30" s="81" t="s">
        <v>301</v>
      </c>
      <c r="B30" s="81" t="s">
        <v>302</v>
      </c>
      <c r="C30" s="74"/>
      <c r="D30" s="74"/>
      <c r="E30" s="74"/>
    </row>
  </sheetData>
  <mergeCells count="5">
    <mergeCell ref="A2:E2"/>
    <mergeCell ref="A3:C3"/>
    <mergeCell ref="C4:E4"/>
    <mergeCell ref="A4:A5"/>
    <mergeCell ref="B4:B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27"/>
  <sheetViews>
    <sheetView topLeftCell="AN1" workbookViewId="0">
      <selection activeCell="E19" sqref="E19:F28"/>
    </sheetView>
  </sheetViews>
  <sheetFormatPr defaultColWidth="9" defaultRowHeight="13.5"/>
  <cols>
    <col min="1" max="1" width="19.5" style="62" customWidth="1"/>
    <col min="2" max="2" width="41.5" style="62" customWidth="1"/>
    <col min="3" max="4" width="9.625" style="62" customWidth="1"/>
    <col min="5" max="5" width="11.75" style="62" customWidth="1"/>
    <col min="6" max="52" width="9.625" style="62" customWidth="1"/>
    <col min="53" max="61" width="10.25" style="62" customWidth="1"/>
    <col min="62" max="16384" width="9" style="62"/>
  </cols>
  <sheetData>
    <row r="1" spans="61:61">
      <c r="BI1" s="62" t="s">
        <v>303</v>
      </c>
    </row>
    <row r="2" ht="55.9" customHeight="1" spans="1:61">
      <c r="A2" s="63" t="s">
        <v>14</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row>
    <row r="3" ht="22.7" customHeight="1" spans="1:61">
      <c r="A3" s="64" t="str">
        <f>"部门"&amp;":"&amp;封面!E4&amp;封面!E5</f>
        <v>部门:405005益阳市赫山区中医医院</v>
      </c>
      <c r="D3" s="65"/>
      <c r="E3" s="65"/>
      <c r="F3" s="65"/>
      <c r="G3" s="65"/>
      <c r="H3" s="65"/>
      <c r="I3" s="65"/>
      <c r="J3" s="65"/>
      <c r="K3" s="65"/>
      <c r="L3" s="65"/>
      <c r="M3" s="65"/>
      <c r="Q3" s="65"/>
      <c r="R3" s="65"/>
      <c r="S3" s="65"/>
      <c r="T3" s="65"/>
      <c r="U3" s="65"/>
      <c r="V3" s="65"/>
      <c r="W3" s="65"/>
      <c r="X3" s="65"/>
      <c r="AG3" s="65"/>
      <c r="AH3" s="65"/>
      <c r="AR3" s="65"/>
      <c r="AS3" s="65"/>
      <c r="AT3" s="65"/>
      <c r="AU3" s="65"/>
      <c r="AW3" s="65"/>
      <c r="AX3" s="65"/>
      <c r="AY3" s="65"/>
      <c r="AZ3" s="65"/>
      <c r="BI3" s="76" t="s">
        <v>31</v>
      </c>
    </row>
    <row r="4" ht="24.2" customHeight="1" spans="1:61">
      <c r="A4" s="66" t="s">
        <v>158</v>
      </c>
      <c r="B4" s="66" t="s">
        <v>159</v>
      </c>
      <c r="C4" s="66" t="s">
        <v>304</v>
      </c>
      <c r="D4" s="66" t="s">
        <v>305</v>
      </c>
      <c r="E4" s="66"/>
      <c r="F4" s="66"/>
      <c r="G4" s="66"/>
      <c r="H4" s="66"/>
      <c r="I4" s="66"/>
      <c r="J4" s="66"/>
      <c r="K4" s="66"/>
      <c r="L4" s="66"/>
      <c r="M4" s="66"/>
      <c r="N4" s="66"/>
      <c r="O4" s="66"/>
      <c r="P4" s="66"/>
      <c r="Q4" s="66"/>
      <c r="R4" s="66"/>
      <c r="S4" s="66"/>
      <c r="T4" s="66" t="s">
        <v>218</v>
      </c>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t="s">
        <v>306</v>
      </c>
      <c r="AX4" s="66"/>
      <c r="AY4" s="66"/>
      <c r="AZ4" s="66"/>
      <c r="BA4" s="66"/>
      <c r="BB4" s="66"/>
      <c r="BC4" s="66"/>
      <c r="BD4" s="66"/>
      <c r="BE4" s="66"/>
      <c r="BF4" s="66"/>
      <c r="BG4" s="66"/>
      <c r="BH4" s="66"/>
      <c r="BI4" s="66"/>
    </row>
    <row r="5" ht="24.2" customHeight="1" spans="1:61">
      <c r="A5" s="66"/>
      <c r="B5" s="66"/>
      <c r="C5" s="66"/>
      <c r="D5" s="66" t="s">
        <v>307</v>
      </c>
      <c r="E5" s="66" t="s">
        <v>308</v>
      </c>
      <c r="F5" s="66"/>
      <c r="G5" s="66"/>
      <c r="H5" s="66"/>
      <c r="I5" s="66"/>
      <c r="J5" s="66"/>
      <c r="K5" s="66" t="s">
        <v>309</v>
      </c>
      <c r="L5" s="66"/>
      <c r="M5" s="66"/>
      <c r="N5" s="66"/>
      <c r="O5" s="66"/>
      <c r="P5" s="66"/>
      <c r="Q5" s="66"/>
      <c r="R5" s="66" t="s">
        <v>310</v>
      </c>
      <c r="S5" s="66" t="s">
        <v>311</v>
      </c>
      <c r="T5" s="66" t="s">
        <v>312</v>
      </c>
      <c r="U5" s="66" t="s">
        <v>313</v>
      </c>
      <c r="V5" s="66"/>
      <c r="W5" s="66"/>
      <c r="X5" s="66"/>
      <c r="Y5" s="66"/>
      <c r="Z5" s="66"/>
      <c r="AA5" s="66"/>
      <c r="AB5" s="66"/>
      <c r="AC5" s="66"/>
      <c r="AD5" s="66"/>
      <c r="AE5" s="66"/>
      <c r="AF5" s="66"/>
      <c r="AG5" s="66"/>
      <c r="AH5" s="66"/>
      <c r="AI5" s="66"/>
      <c r="AJ5" s="66"/>
      <c r="AK5" s="66"/>
      <c r="AL5" s="66"/>
      <c r="AM5" s="66"/>
      <c r="AN5" s="66"/>
      <c r="AO5" s="66"/>
      <c r="AP5" s="66"/>
      <c r="AQ5" s="66"/>
      <c r="AR5" s="66" t="s">
        <v>314</v>
      </c>
      <c r="AS5" s="66" t="s">
        <v>315</v>
      </c>
      <c r="AT5" s="66" t="s">
        <v>316</v>
      </c>
      <c r="AU5" s="66" t="s">
        <v>317</v>
      </c>
      <c r="AV5" s="66" t="s">
        <v>318</v>
      </c>
      <c r="AW5" s="66" t="s">
        <v>319</v>
      </c>
      <c r="AX5" s="66" t="s">
        <v>320</v>
      </c>
      <c r="AY5" s="66" t="s">
        <v>321</v>
      </c>
      <c r="AZ5" s="66" t="s">
        <v>322</v>
      </c>
      <c r="BA5" s="66" t="s">
        <v>323</v>
      </c>
      <c r="BB5" s="66" t="s">
        <v>324</v>
      </c>
      <c r="BC5" s="66" t="s">
        <v>325</v>
      </c>
      <c r="BD5" s="66" t="s">
        <v>326</v>
      </c>
      <c r="BE5" s="66" t="s">
        <v>327</v>
      </c>
      <c r="BF5" s="66" t="s">
        <v>328</v>
      </c>
      <c r="BG5" s="66" t="s">
        <v>329</v>
      </c>
      <c r="BH5" s="66" t="s">
        <v>330</v>
      </c>
      <c r="BI5" s="66" t="s">
        <v>331</v>
      </c>
    </row>
    <row r="6" ht="26.45" customHeight="1" spans="1:61">
      <c r="A6" s="66"/>
      <c r="B6" s="66"/>
      <c r="C6" s="66"/>
      <c r="D6" s="66"/>
      <c r="E6" s="66" t="s">
        <v>332</v>
      </c>
      <c r="F6" s="66" t="s">
        <v>333</v>
      </c>
      <c r="G6" s="66" t="s">
        <v>334</v>
      </c>
      <c r="H6" s="66" t="s">
        <v>335</v>
      </c>
      <c r="I6" s="66" t="s">
        <v>336</v>
      </c>
      <c r="J6" s="66" t="s">
        <v>337</v>
      </c>
      <c r="K6" s="66" t="s">
        <v>138</v>
      </c>
      <c r="L6" s="66" t="s">
        <v>338</v>
      </c>
      <c r="M6" s="66" t="s">
        <v>339</v>
      </c>
      <c r="N6" s="66" t="s">
        <v>340</v>
      </c>
      <c r="O6" s="66" t="s">
        <v>341</v>
      </c>
      <c r="P6" s="66" t="s">
        <v>342</v>
      </c>
      <c r="Q6" s="66" t="s">
        <v>343</v>
      </c>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row>
    <row r="7" ht="26.45" customHeight="1" spans="1:61">
      <c r="A7" s="66"/>
      <c r="B7" s="66"/>
      <c r="C7" s="66"/>
      <c r="D7" s="66"/>
      <c r="E7" s="66"/>
      <c r="F7" s="66"/>
      <c r="G7" s="66"/>
      <c r="H7" s="66"/>
      <c r="I7" s="66"/>
      <c r="J7" s="66"/>
      <c r="K7" s="66"/>
      <c r="L7" s="66"/>
      <c r="M7" s="66"/>
      <c r="N7" s="66"/>
      <c r="O7" s="66"/>
      <c r="P7" s="66"/>
      <c r="Q7" s="66"/>
      <c r="R7" s="66"/>
      <c r="S7" s="66"/>
      <c r="T7" s="66"/>
      <c r="U7" s="66" t="s">
        <v>138</v>
      </c>
      <c r="V7" s="66" t="s">
        <v>344</v>
      </c>
      <c r="W7" s="66" t="s">
        <v>345</v>
      </c>
      <c r="X7" s="66" t="s">
        <v>346</v>
      </c>
      <c r="Y7" s="66" t="s">
        <v>347</v>
      </c>
      <c r="Z7" s="66" t="s">
        <v>348</v>
      </c>
      <c r="AA7" s="66" t="s">
        <v>349</v>
      </c>
      <c r="AB7" s="66" t="s">
        <v>350</v>
      </c>
      <c r="AC7" s="66" t="s">
        <v>351</v>
      </c>
      <c r="AD7" s="66" t="s">
        <v>352</v>
      </c>
      <c r="AE7" s="66" t="s">
        <v>353</v>
      </c>
      <c r="AF7" s="66" t="s">
        <v>354</v>
      </c>
      <c r="AG7" s="66" t="s">
        <v>355</v>
      </c>
      <c r="AH7" s="66" t="s">
        <v>356</v>
      </c>
      <c r="AI7" s="66" t="s">
        <v>357</v>
      </c>
      <c r="AJ7" s="66" t="s">
        <v>358</v>
      </c>
      <c r="AK7" s="66" t="s">
        <v>359</v>
      </c>
      <c r="AL7" s="66" t="s">
        <v>360</v>
      </c>
      <c r="AM7" s="66" t="s">
        <v>361</v>
      </c>
      <c r="AN7" s="66" t="s">
        <v>362</v>
      </c>
      <c r="AO7" s="66" t="s">
        <v>289</v>
      </c>
      <c r="AP7" s="66" t="s">
        <v>363</v>
      </c>
      <c r="AQ7" s="66" t="s">
        <v>364</v>
      </c>
      <c r="AR7" s="66"/>
      <c r="AS7" s="66"/>
      <c r="AT7" s="66"/>
      <c r="AU7" s="66"/>
      <c r="AV7" s="66"/>
      <c r="AW7" s="66"/>
      <c r="AX7" s="66"/>
      <c r="AY7" s="66"/>
      <c r="AZ7" s="66"/>
      <c r="BA7" s="66"/>
      <c r="BB7" s="66"/>
      <c r="BC7" s="66"/>
      <c r="BD7" s="66"/>
      <c r="BE7" s="66"/>
      <c r="BF7" s="66"/>
      <c r="BG7" s="66"/>
      <c r="BH7" s="66"/>
      <c r="BI7" s="66"/>
    </row>
    <row r="8" ht="16.9" customHeight="1" spans="1:61">
      <c r="A8" s="67" t="s">
        <v>261</v>
      </c>
      <c r="B8" s="67" t="s">
        <v>261</v>
      </c>
      <c r="D8" s="67">
        <v>1</v>
      </c>
      <c r="E8" s="67">
        <v>2</v>
      </c>
      <c r="F8" s="67">
        <v>3</v>
      </c>
      <c r="G8" s="67">
        <v>4</v>
      </c>
      <c r="H8" s="67">
        <v>5</v>
      </c>
      <c r="I8" s="67">
        <v>6</v>
      </c>
      <c r="J8" s="67">
        <v>7</v>
      </c>
      <c r="K8" s="67">
        <v>8</v>
      </c>
      <c r="L8" s="67">
        <v>9</v>
      </c>
      <c r="M8" s="67">
        <v>10</v>
      </c>
      <c r="N8" s="67">
        <v>11</v>
      </c>
      <c r="O8" s="67">
        <v>12</v>
      </c>
      <c r="P8" s="67">
        <v>13</v>
      </c>
      <c r="Q8" s="67">
        <v>14</v>
      </c>
      <c r="R8" s="67">
        <v>15</v>
      </c>
      <c r="S8" s="67">
        <v>16</v>
      </c>
      <c r="T8" s="67">
        <v>17</v>
      </c>
      <c r="U8" s="67">
        <v>18</v>
      </c>
      <c r="V8" s="67">
        <v>19</v>
      </c>
      <c r="W8" s="67">
        <v>20</v>
      </c>
      <c r="X8" s="67">
        <v>21</v>
      </c>
      <c r="Y8" s="67">
        <v>22</v>
      </c>
      <c r="Z8" s="67">
        <v>23</v>
      </c>
      <c r="AA8" s="67">
        <v>24</v>
      </c>
      <c r="AB8" s="67">
        <v>25</v>
      </c>
      <c r="AC8" s="67">
        <v>26</v>
      </c>
      <c r="AD8" s="67">
        <v>27</v>
      </c>
      <c r="AE8" s="67">
        <v>28</v>
      </c>
      <c r="AF8" s="67">
        <v>29</v>
      </c>
      <c r="AG8" s="67">
        <v>30</v>
      </c>
      <c r="AH8" s="67">
        <v>31</v>
      </c>
      <c r="AI8" s="67">
        <v>32</v>
      </c>
      <c r="AJ8" s="67">
        <v>33</v>
      </c>
      <c r="AK8" s="67">
        <v>34</v>
      </c>
      <c r="AL8" s="67">
        <v>35</v>
      </c>
      <c r="AM8" s="67">
        <v>36</v>
      </c>
      <c r="AN8" s="67">
        <v>37</v>
      </c>
      <c r="AO8" s="67">
        <v>38</v>
      </c>
      <c r="AP8" s="67">
        <v>39</v>
      </c>
      <c r="AQ8" s="67">
        <v>40</v>
      </c>
      <c r="AR8" s="67">
        <v>41</v>
      </c>
      <c r="AS8" s="67">
        <v>42</v>
      </c>
      <c r="AT8" s="67">
        <v>43</v>
      </c>
      <c r="AU8" s="67">
        <v>44</v>
      </c>
      <c r="AV8" s="67">
        <v>45</v>
      </c>
      <c r="AW8" s="67">
        <v>46</v>
      </c>
      <c r="AX8" s="67">
        <v>47</v>
      </c>
      <c r="AY8" s="67">
        <v>48</v>
      </c>
      <c r="AZ8" s="67">
        <v>49</v>
      </c>
      <c r="BA8" s="67">
        <v>50</v>
      </c>
      <c r="BB8" s="67">
        <v>51</v>
      </c>
      <c r="BC8" s="67">
        <v>52</v>
      </c>
      <c r="BD8" s="67">
        <v>53</v>
      </c>
      <c r="BE8" s="67">
        <v>54</v>
      </c>
      <c r="BF8" s="67">
        <v>55</v>
      </c>
      <c r="BG8" s="67">
        <v>56</v>
      </c>
      <c r="BH8" s="67">
        <v>57</v>
      </c>
      <c r="BI8" s="67">
        <v>58</v>
      </c>
    </row>
    <row r="9" ht="16.9" customHeight="1" spans="1:61">
      <c r="A9" s="66" t="s">
        <v>365</v>
      </c>
      <c r="B9" s="68"/>
      <c r="C9" s="69">
        <f t="shared" ref="C9:G9" si="0">SUM(C10,C15)</f>
        <v>279.97458</v>
      </c>
      <c r="D9" s="69">
        <f t="shared" si="0"/>
        <v>259.53568</v>
      </c>
      <c r="E9" s="69">
        <f t="shared" si="0"/>
        <v>185.4852</v>
      </c>
      <c r="F9" s="69">
        <f t="shared" si="0"/>
        <v>185.4852</v>
      </c>
      <c r="G9" s="69">
        <f t="shared" si="0"/>
        <v>0</v>
      </c>
      <c r="H9" s="69"/>
      <c r="I9" s="69">
        <f t="shared" ref="I9:L9" si="1">SUM(I10,I15)</f>
        <v>0</v>
      </c>
      <c r="J9" s="69"/>
      <c r="K9" s="69">
        <f t="shared" si="1"/>
        <v>50.47878</v>
      </c>
      <c r="L9" s="69">
        <f t="shared" si="1"/>
        <v>31.4123</v>
      </c>
      <c r="M9" s="69"/>
      <c r="N9" s="69">
        <f>SUM(N10,N15)</f>
        <v>19.06648</v>
      </c>
      <c r="O9" s="69"/>
      <c r="P9" s="69"/>
      <c r="Q9" s="69"/>
      <c r="R9" s="69">
        <f t="shared" ref="R9:W9" si="2">SUM(R10,R15)</f>
        <v>23.5717</v>
      </c>
      <c r="S9" s="69"/>
      <c r="T9" s="69">
        <f t="shared" si="2"/>
        <v>20.4389</v>
      </c>
      <c r="U9" s="69">
        <f t="shared" si="2"/>
        <v>10.6</v>
      </c>
      <c r="V9" s="69">
        <f t="shared" si="2"/>
        <v>1.2</v>
      </c>
      <c r="W9" s="69">
        <f t="shared" si="2"/>
        <v>2</v>
      </c>
      <c r="X9" s="69"/>
      <c r="Y9" s="69"/>
      <c r="Z9" s="69">
        <f>SUM(Z10,Z15)</f>
        <v>2</v>
      </c>
      <c r="AA9" s="69">
        <f>SUM(AA10,AA15)</f>
        <v>1.2</v>
      </c>
      <c r="AB9" s="69"/>
      <c r="AC9" s="69"/>
      <c r="AD9" s="69"/>
      <c r="AE9" s="69"/>
      <c r="AF9" s="69"/>
      <c r="AG9" s="69">
        <f>SUM(AG10,AG15)</f>
        <v>2</v>
      </c>
      <c r="AH9" s="69"/>
      <c r="AI9" s="69">
        <f>SUM(AI10,AI15)</f>
        <v>1.2</v>
      </c>
      <c r="AJ9" s="69"/>
      <c r="AK9" s="69">
        <f>SUM(AK10,AK15)</f>
        <v>0</v>
      </c>
      <c r="AL9" s="69"/>
      <c r="AM9" s="69"/>
      <c r="AN9" s="69"/>
      <c r="AO9" s="69">
        <v>1</v>
      </c>
      <c r="AP9" s="69"/>
      <c r="AQ9" s="69"/>
      <c r="AR9" s="69">
        <f t="shared" ref="AR9:AU9" si="3">SUM(AR10,AR15)</f>
        <v>3.9252</v>
      </c>
      <c r="AS9" s="69">
        <f t="shared" si="3"/>
        <v>5.9137</v>
      </c>
      <c r="AT9" s="69">
        <f t="shared" si="3"/>
        <v>0</v>
      </c>
      <c r="AU9" s="69">
        <f t="shared" si="3"/>
        <v>0</v>
      </c>
      <c r="AV9" s="69"/>
      <c r="AW9" s="69">
        <f t="shared" ref="AW9:BA9" si="4">SUM(AW10,AW15)</f>
        <v>0</v>
      </c>
      <c r="AX9" s="69">
        <f t="shared" si="4"/>
        <v>0</v>
      </c>
      <c r="AY9" s="69"/>
      <c r="AZ9" s="69"/>
      <c r="BA9" s="69">
        <f t="shared" si="4"/>
        <v>0</v>
      </c>
      <c r="BB9" s="69"/>
      <c r="BC9" s="69"/>
      <c r="BD9" s="69"/>
      <c r="BE9" s="69"/>
      <c r="BF9" s="69"/>
      <c r="BG9" s="69"/>
      <c r="BH9" s="69"/>
      <c r="BI9" s="69"/>
    </row>
    <row r="10" ht="16.9" customHeight="1" spans="1:61">
      <c r="A10" s="70" t="s">
        <v>172</v>
      </c>
      <c r="B10" s="70" t="s">
        <v>245</v>
      </c>
      <c r="C10" s="69">
        <f t="shared" ref="C10:G10" si="5">SUM(C11,C13)</f>
        <v>248.56228</v>
      </c>
      <c r="D10" s="69">
        <f t="shared" si="5"/>
        <v>228.12338</v>
      </c>
      <c r="E10" s="69">
        <f t="shared" si="5"/>
        <v>185.4852</v>
      </c>
      <c r="F10" s="69">
        <f t="shared" si="5"/>
        <v>185.4852</v>
      </c>
      <c r="G10" s="69">
        <f t="shared" si="5"/>
        <v>0</v>
      </c>
      <c r="H10" s="69"/>
      <c r="I10" s="69">
        <f t="shared" ref="I10:N10" si="6">SUM(I11,I13)</f>
        <v>0</v>
      </c>
      <c r="J10" s="69"/>
      <c r="K10" s="69">
        <f t="shared" si="6"/>
        <v>19.06648</v>
      </c>
      <c r="L10" s="69"/>
      <c r="M10" s="69"/>
      <c r="N10" s="69">
        <f t="shared" si="6"/>
        <v>19.06648</v>
      </c>
      <c r="O10" s="69"/>
      <c r="P10" s="69"/>
      <c r="Q10" s="69"/>
      <c r="R10" s="69">
        <f t="shared" ref="R10:W10" si="7">SUM(R11,R13)</f>
        <v>23.5717</v>
      </c>
      <c r="S10" s="69"/>
      <c r="T10" s="69">
        <f t="shared" si="7"/>
        <v>20.4389</v>
      </c>
      <c r="U10" s="69">
        <f t="shared" si="7"/>
        <v>10.6</v>
      </c>
      <c r="V10" s="69">
        <f t="shared" si="7"/>
        <v>1.2</v>
      </c>
      <c r="W10" s="69">
        <f t="shared" si="7"/>
        <v>2</v>
      </c>
      <c r="X10" s="69"/>
      <c r="Y10" s="69"/>
      <c r="Z10" s="69">
        <f>SUM(Z11,Z13)</f>
        <v>2</v>
      </c>
      <c r="AA10" s="69">
        <f>SUM(AA11,AA13)</f>
        <v>1.2</v>
      </c>
      <c r="AB10" s="69"/>
      <c r="AC10" s="69"/>
      <c r="AD10" s="69"/>
      <c r="AE10" s="69"/>
      <c r="AF10" s="69"/>
      <c r="AG10" s="69">
        <f>AG11</f>
        <v>2</v>
      </c>
      <c r="AH10" s="69"/>
      <c r="AI10" s="69">
        <f>SUM(AI11,AI13)</f>
        <v>1.2</v>
      </c>
      <c r="AJ10" s="69"/>
      <c r="AK10" s="69">
        <f>SUM(AK11,AK13)</f>
        <v>0</v>
      </c>
      <c r="AL10" s="69"/>
      <c r="AM10" s="69"/>
      <c r="AN10" s="69"/>
      <c r="AO10" s="69">
        <v>1</v>
      </c>
      <c r="AP10" s="69"/>
      <c r="AQ10" s="69"/>
      <c r="AR10" s="69">
        <f t="shared" ref="AR10:AU10" si="8">SUM(AR11,AR13)</f>
        <v>3.9252</v>
      </c>
      <c r="AS10" s="69">
        <f t="shared" si="8"/>
        <v>5.9137</v>
      </c>
      <c r="AT10" s="69">
        <f t="shared" si="8"/>
        <v>0</v>
      </c>
      <c r="AU10" s="69">
        <f t="shared" si="8"/>
        <v>0</v>
      </c>
      <c r="AV10" s="69"/>
      <c r="AW10" s="69">
        <f t="shared" ref="AW10:BA10" si="9">SUM(AW11,AW13)</f>
        <v>0</v>
      </c>
      <c r="AX10" s="69">
        <f t="shared" si="9"/>
        <v>0</v>
      </c>
      <c r="AY10" s="69"/>
      <c r="AZ10" s="69"/>
      <c r="BA10" s="69">
        <f t="shared" si="9"/>
        <v>0</v>
      </c>
      <c r="BB10" s="69"/>
      <c r="BC10" s="69"/>
      <c r="BD10" s="69"/>
      <c r="BE10" s="69"/>
      <c r="BF10" s="69"/>
      <c r="BG10" s="69"/>
      <c r="BH10" s="69"/>
      <c r="BI10" s="69"/>
    </row>
    <row r="11" ht="16.9" customHeight="1" spans="1:61">
      <c r="A11" s="71" t="s">
        <v>366</v>
      </c>
      <c r="B11" s="71" t="s">
        <v>367</v>
      </c>
      <c r="C11" s="69">
        <f t="shared" ref="C11:G11" si="10">C12</f>
        <v>229.4958</v>
      </c>
      <c r="D11" s="69">
        <f t="shared" si="10"/>
        <v>209.0569</v>
      </c>
      <c r="E11" s="69">
        <f t="shared" si="10"/>
        <v>185.4852</v>
      </c>
      <c r="F11" s="69">
        <f t="shared" si="10"/>
        <v>185.4852</v>
      </c>
      <c r="G11" s="69">
        <f t="shared" si="10"/>
        <v>0</v>
      </c>
      <c r="H11" s="69"/>
      <c r="I11" s="69">
        <f t="shared" ref="I11:N11" si="11">I12</f>
        <v>0</v>
      </c>
      <c r="J11" s="69"/>
      <c r="K11" s="69">
        <f t="shared" si="11"/>
        <v>0</v>
      </c>
      <c r="L11" s="69"/>
      <c r="M11" s="69"/>
      <c r="N11" s="69">
        <f t="shared" si="11"/>
        <v>0</v>
      </c>
      <c r="O11" s="69"/>
      <c r="P11" s="69"/>
      <c r="Q11" s="69"/>
      <c r="R11" s="69">
        <f t="shared" ref="R11:W11" si="12">R12</f>
        <v>23.5717</v>
      </c>
      <c r="S11" s="69"/>
      <c r="T11" s="69">
        <f t="shared" si="12"/>
        <v>20.4389</v>
      </c>
      <c r="U11" s="69">
        <f t="shared" si="12"/>
        <v>10.6</v>
      </c>
      <c r="V11" s="69">
        <f t="shared" si="12"/>
        <v>1.2</v>
      </c>
      <c r="W11" s="69">
        <f t="shared" si="12"/>
        <v>2</v>
      </c>
      <c r="X11" s="69"/>
      <c r="Y11" s="69"/>
      <c r="Z11" s="69">
        <f>Z12</f>
        <v>2</v>
      </c>
      <c r="AA11" s="69">
        <f>AA12</f>
        <v>1.2</v>
      </c>
      <c r="AB11" s="69"/>
      <c r="AC11" s="69"/>
      <c r="AD11" s="69"/>
      <c r="AE11" s="69"/>
      <c r="AF11" s="69"/>
      <c r="AG11" s="69">
        <f>AG12</f>
        <v>2</v>
      </c>
      <c r="AH11" s="69"/>
      <c r="AI11" s="69">
        <f>AI12</f>
        <v>1.2</v>
      </c>
      <c r="AJ11" s="69"/>
      <c r="AK11" s="69">
        <f>AK12</f>
        <v>0</v>
      </c>
      <c r="AL11" s="69"/>
      <c r="AM11" s="69"/>
      <c r="AN11" s="69"/>
      <c r="AO11" s="69">
        <v>1</v>
      </c>
      <c r="AP11" s="69"/>
      <c r="AQ11" s="69"/>
      <c r="AR11" s="69">
        <f t="shared" ref="AR11:AU11" si="13">AR12</f>
        <v>3.9252</v>
      </c>
      <c r="AS11" s="69">
        <f t="shared" si="13"/>
        <v>5.9137</v>
      </c>
      <c r="AT11" s="69">
        <f t="shared" si="13"/>
        <v>0</v>
      </c>
      <c r="AU11" s="69">
        <f t="shared" si="13"/>
        <v>0</v>
      </c>
      <c r="AV11" s="69"/>
      <c r="AW11" s="69">
        <f t="shared" ref="AW11:BA11" si="14">AW12</f>
        <v>0</v>
      </c>
      <c r="AX11" s="69">
        <f t="shared" si="14"/>
        <v>0</v>
      </c>
      <c r="AY11" s="69"/>
      <c r="AZ11" s="69"/>
      <c r="BA11" s="69">
        <f t="shared" si="14"/>
        <v>0</v>
      </c>
      <c r="BB11" s="69"/>
      <c r="BC11" s="69"/>
      <c r="BD11" s="69"/>
      <c r="BE11" s="69"/>
      <c r="BF11" s="69"/>
      <c r="BG11" s="69"/>
      <c r="BH11" s="69"/>
      <c r="BI11" s="69"/>
    </row>
    <row r="12" ht="16.9" customHeight="1" spans="1:61">
      <c r="A12" s="71" t="s">
        <v>174</v>
      </c>
      <c r="B12" s="71" t="s">
        <v>175</v>
      </c>
      <c r="C12" s="72">
        <f t="shared" ref="C12:C17" si="15">SUM(D12,T12,AW12)</f>
        <v>229.4958</v>
      </c>
      <c r="D12" s="72">
        <f t="shared" ref="D12:D17" si="16">SUM(E12,K12,R12,S12)</f>
        <v>209.0569</v>
      </c>
      <c r="E12" s="72">
        <f t="shared" ref="E12:E17" si="17">SUM(F12:J12)</f>
        <v>185.4852</v>
      </c>
      <c r="F12" s="73">
        <f>'8一般公共预算基本支出表（纵向）'!D9</f>
        <v>185.4852</v>
      </c>
      <c r="G12" s="72">
        <f>'8一般公共预算基本支出表（纵向）'!D10</f>
        <v>0</v>
      </c>
      <c r="H12" s="72"/>
      <c r="I12" s="72">
        <f>'8一般公共预算基本支出表（纵向）'!D11</f>
        <v>0</v>
      </c>
      <c r="J12" s="72"/>
      <c r="K12" s="72">
        <f t="shared" ref="K12:K17" si="18">SUM(L12:Q12)</f>
        <v>0</v>
      </c>
      <c r="L12" s="72"/>
      <c r="M12" s="72"/>
      <c r="N12" s="72"/>
      <c r="O12" s="72"/>
      <c r="P12" s="72"/>
      <c r="Q12" s="72"/>
      <c r="R12" s="72">
        <f>'8一般公共预算基本支出表（纵向）'!D14</f>
        <v>23.5717</v>
      </c>
      <c r="S12" s="72"/>
      <c r="T12" s="72">
        <f t="shared" ref="T12:T17" si="19">SUM(U12,AR12:AV12)</f>
        <v>20.4389</v>
      </c>
      <c r="U12" s="72">
        <f t="shared" ref="U12:U17" si="20">SUM(V12:AQ12)</f>
        <v>10.6</v>
      </c>
      <c r="V12" s="74">
        <f>'8一般公共预算基本支出表（纵向）'!E16</f>
        <v>1.2</v>
      </c>
      <c r="W12" s="72">
        <f>'8一般公共预算基本支出表（纵向）'!C17</f>
        <v>2</v>
      </c>
      <c r="X12" s="72"/>
      <c r="Y12" s="72"/>
      <c r="Z12" s="72">
        <f>'8一般公共预算基本支出表（纵向）'!C18</f>
        <v>2</v>
      </c>
      <c r="AA12" s="72">
        <f>'8一般公共预算基本支出表（纵向）'!C19</f>
        <v>1.2</v>
      </c>
      <c r="AB12" s="72"/>
      <c r="AC12" s="72"/>
      <c r="AD12" s="72"/>
      <c r="AE12" s="72"/>
      <c r="AF12" s="72"/>
      <c r="AG12" s="72">
        <f>'8一般公共预算基本支出表（纵向）'!C20</f>
        <v>2</v>
      </c>
      <c r="AH12" s="72"/>
      <c r="AI12" s="74">
        <f>'8一般公共预算基本支出表（纵向）'!C21</f>
        <v>1.2</v>
      </c>
      <c r="AJ12" s="72"/>
      <c r="AK12" s="74">
        <f>'8一般公共预算基本支出表（纵向）'!C22</f>
        <v>0</v>
      </c>
      <c r="AL12" s="72"/>
      <c r="AM12" s="72"/>
      <c r="AN12" s="72"/>
      <c r="AO12" s="72">
        <v>1</v>
      </c>
      <c r="AP12" s="72"/>
      <c r="AQ12" s="72"/>
      <c r="AR12" s="72">
        <f>'8一般公共预算基本支出表（纵向）'!C24</f>
        <v>3.9252</v>
      </c>
      <c r="AS12" s="72">
        <f>'8一般公共预算基本支出表（纵向）'!C25</f>
        <v>5.9137</v>
      </c>
      <c r="AT12" s="72">
        <f>'8一般公共预算基本支出表（纵向）'!C26</f>
        <v>0</v>
      </c>
      <c r="AU12" s="72">
        <f>'8一般公共预算基本支出表（纵向）'!C27</f>
        <v>0</v>
      </c>
      <c r="AV12" s="72"/>
      <c r="AW12" s="72">
        <f t="shared" ref="AW12:AW17" si="21">SUM(AX12:BI12)</f>
        <v>0</v>
      </c>
      <c r="AX12" s="74"/>
      <c r="AY12" s="72"/>
      <c r="AZ12" s="72"/>
      <c r="BA12" s="74"/>
      <c r="BB12" s="72"/>
      <c r="BC12" s="72"/>
      <c r="BD12" s="72"/>
      <c r="BE12" s="72"/>
      <c r="BF12" s="72"/>
      <c r="BG12" s="72"/>
      <c r="BH12" s="72"/>
      <c r="BI12" s="72"/>
    </row>
    <row r="13" ht="16.9" customHeight="1" spans="1:61">
      <c r="A13" s="71" t="s">
        <v>368</v>
      </c>
      <c r="B13" s="71" t="s">
        <v>257</v>
      </c>
      <c r="C13" s="74">
        <f t="shared" ref="C13:BI13" si="22">C14</f>
        <v>19.06648</v>
      </c>
      <c r="D13" s="74">
        <f t="shared" si="22"/>
        <v>19.06648</v>
      </c>
      <c r="E13" s="74">
        <f t="shared" si="22"/>
        <v>0</v>
      </c>
      <c r="F13" s="74">
        <f t="shared" si="22"/>
        <v>0</v>
      </c>
      <c r="G13" s="74">
        <f t="shared" si="22"/>
        <v>0</v>
      </c>
      <c r="H13" s="74">
        <f t="shared" si="22"/>
        <v>0</v>
      </c>
      <c r="I13" s="74">
        <f t="shared" si="22"/>
        <v>0</v>
      </c>
      <c r="J13" s="74">
        <f t="shared" si="22"/>
        <v>0</v>
      </c>
      <c r="K13" s="74">
        <f t="shared" si="22"/>
        <v>19.06648</v>
      </c>
      <c r="L13" s="74">
        <f t="shared" si="22"/>
        <v>0</v>
      </c>
      <c r="M13" s="74">
        <f t="shared" si="22"/>
        <v>0</v>
      </c>
      <c r="N13" s="74">
        <f t="shared" si="22"/>
        <v>19.06648</v>
      </c>
      <c r="O13" s="74">
        <f t="shared" si="22"/>
        <v>0</v>
      </c>
      <c r="P13" s="74">
        <f t="shared" si="22"/>
        <v>0</v>
      </c>
      <c r="Q13" s="74">
        <f t="shared" si="22"/>
        <v>0</v>
      </c>
      <c r="R13" s="74">
        <f t="shared" si="22"/>
        <v>0</v>
      </c>
      <c r="S13" s="74">
        <f t="shared" si="22"/>
        <v>0</v>
      </c>
      <c r="T13" s="74">
        <f t="shared" si="22"/>
        <v>0</v>
      </c>
      <c r="U13" s="74">
        <f t="shared" si="22"/>
        <v>0</v>
      </c>
      <c r="V13" s="74">
        <f t="shared" si="22"/>
        <v>0</v>
      </c>
      <c r="W13" s="74">
        <f t="shared" si="22"/>
        <v>0</v>
      </c>
      <c r="X13" s="74">
        <f t="shared" si="22"/>
        <v>0</v>
      </c>
      <c r="Y13" s="74">
        <f t="shared" si="22"/>
        <v>0</v>
      </c>
      <c r="Z13" s="74">
        <f t="shared" si="22"/>
        <v>0</v>
      </c>
      <c r="AA13" s="74">
        <f t="shared" si="22"/>
        <v>0</v>
      </c>
      <c r="AB13" s="74">
        <f t="shared" si="22"/>
        <v>0</v>
      </c>
      <c r="AC13" s="74">
        <f t="shared" si="22"/>
        <v>0</v>
      </c>
      <c r="AD13" s="74">
        <f t="shared" si="22"/>
        <v>0</v>
      </c>
      <c r="AE13" s="74">
        <f t="shared" si="22"/>
        <v>0</v>
      </c>
      <c r="AF13" s="74">
        <f t="shared" si="22"/>
        <v>0</v>
      </c>
      <c r="AG13" s="74">
        <f t="shared" si="22"/>
        <v>0</v>
      </c>
      <c r="AH13" s="74">
        <f t="shared" si="22"/>
        <v>0</v>
      </c>
      <c r="AI13" s="74">
        <f t="shared" si="22"/>
        <v>0</v>
      </c>
      <c r="AJ13" s="74">
        <f t="shared" si="22"/>
        <v>0</v>
      </c>
      <c r="AK13" s="74">
        <f t="shared" si="22"/>
        <v>0</v>
      </c>
      <c r="AL13" s="74">
        <f t="shared" si="22"/>
        <v>0</v>
      </c>
      <c r="AM13" s="74">
        <f t="shared" si="22"/>
        <v>0</v>
      </c>
      <c r="AN13" s="74">
        <f t="shared" si="22"/>
        <v>0</v>
      </c>
      <c r="AO13" s="74">
        <f t="shared" si="22"/>
        <v>0</v>
      </c>
      <c r="AP13" s="74">
        <f t="shared" si="22"/>
        <v>0</v>
      </c>
      <c r="AQ13" s="74">
        <f t="shared" si="22"/>
        <v>0</v>
      </c>
      <c r="AR13" s="74">
        <f t="shared" si="22"/>
        <v>0</v>
      </c>
      <c r="AS13" s="74">
        <f t="shared" si="22"/>
        <v>0</v>
      </c>
      <c r="AT13" s="74">
        <f t="shared" si="22"/>
        <v>0</v>
      </c>
      <c r="AU13" s="74">
        <f t="shared" si="22"/>
        <v>0</v>
      </c>
      <c r="AV13" s="74">
        <f t="shared" si="22"/>
        <v>0</v>
      </c>
      <c r="AW13" s="74">
        <f t="shared" si="22"/>
        <v>0</v>
      </c>
      <c r="AX13" s="74">
        <f t="shared" si="22"/>
        <v>0</v>
      </c>
      <c r="AY13" s="74">
        <f t="shared" si="22"/>
        <v>0</v>
      </c>
      <c r="AZ13" s="74">
        <f t="shared" si="22"/>
        <v>0</v>
      </c>
      <c r="BA13" s="74">
        <f t="shared" si="22"/>
        <v>0</v>
      </c>
      <c r="BB13" s="74">
        <f t="shared" si="22"/>
        <v>0</v>
      </c>
      <c r="BC13" s="74">
        <f t="shared" si="22"/>
        <v>0</v>
      </c>
      <c r="BD13" s="74">
        <f t="shared" si="22"/>
        <v>0</v>
      </c>
      <c r="BE13" s="74">
        <f t="shared" si="22"/>
        <v>0</v>
      </c>
      <c r="BF13" s="74">
        <f t="shared" si="22"/>
        <v>0</v>
      </c>
      <c r="BG13" s="74">
        <f t="shared" si="22"/>
        <v>0</v>
      </c>
      <c r="BH13" s="74">
        <f t="shared" si="22"/>
        <v>0</v>
      </c>
      <c r="BI13" s="74">
        <f t="shared" si="22"/>
        <v>0</v>
      </c>
    </row>
    <row r="14" ht="16.9" customHeight="1" spans="1:61">
      <c r="A14" s="71" t="s">
        <v>195</v>
      </c>
      <c r="B14" s="71" t="s">
        <v>196</v>
      </c>
      <c r="C14" s="72">
        <f t="shared" si="15"/>
        <v>19.06648</v>
      </c>
      <c r="D14" s="72">
        <f t="shared" si="16"/>
        <v>19.06648</v>
      </c>
      <c r="E14" s="72">
        <f t="shared" si="17"/>
        <v>0</v>
      </c>
      <c r="F14" s="72"/>
      <c r="G14" s="72"/>
      <c r="H14" s="72"/>
      <c r="I14" s="72"/>
      <c r="J14" s="72"/>
      <c r="K14" s="72">
        <f t="shared" si="18"/>
        <v>19.06648</v>
      </c>
      <c r="L14" s="72"/>
      <c r="M14" s="72"/>
      <c r="N14" s="73">
        <f>'8一般公共预算基本支出表（纵向）'!D13</f>
        <v>19.06648</v>
      </c>
      <c r="O14" s="72"/>
      <c r="P14" s="72"/>
      <c r="Q14" s="72"/>
      <c r="R14" s="72"/>
      <c r="S14" s="72"/>
      <c r="T14" s="72">
        <f t="shared" si="19"/>
        <v>0</v>
      </c>
      <c r="U14" s="72">
        <f t="shared" si="20"/>
        <v>0</v>
      </c>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f t="shared" si="21"/>
        <v>0</v>
      </c>
      <c r="AX14" s="72"/>
      <c r="AY14" s="72"/>
      <c r="AZ14" s="72"/>
      <c r="BA14" s="72"/>
      <c r="BB14" s="72"/>
      <c r="BC14" s="72"/>
      <c r="BD14" s="72"/>
      <c r="BE14" s="72"/>
      <c r="BF14" s="72"/>
      <c r="BG14" s="72"/>
      <c r="BH14" s="72"/>
      <c r="BI14" s="72"/>
    </row>
    <row r="15" ht="16.9" customHeight="1" spans="1:61">
      <c r="A15" s="70" t="s">
        <v>168</v>
      </c>
      <c r="B15" s="70" t="s">
        <v>242</v>
      </c>
      <c r="C15" s="69">
        <f>C16</f>
        <v>31.4123</v>
      </c>
      <c r="D15" s="69">
        <f>D16</f>
        <v>31.4123</v>
      </c>
      <c r="E15" s="69"/>
      <c r="F15" s="69"/>
      <c r="G15" s="69"/>
      <c r="H15" s="69"/>
      <c r="I15" s="69"/>
      <c r="J15" s="69"/>
      <c r="K15" s="69">
        <f>K16</f>
        <v>31.4123</v>
      </c>
      <c r="L15" s="69">
        <f>L16</f>
        <v>31.4123</v>
      </c>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row>
    <row r="16" ht="16.9" customHeight="1" spans="1:61">
      <c r="A16" s="71" t="s">
        <v>369</v>
      </c>
      <c r="B16" s="71" t="s">
        <v>370</v>
      </c>
      <c r="C16" s="74">
        <f t="shared" ref="C16:BI16" si="23">C17</f>
        <v>31.4123</v>
      </c>
      <c r="D16" s="74">
        <f t="shared" si="23"/>
        <v>31.4123</v>
      </c>
      <c r="E16" s="74">
        <f t="shared" si="23"/>
        <v>0</v>
      </c>
      <c r="F16" s="74">
        <f t="shared" si="23"/>
        <v>0</v>
      </c>
      <c r="G16" s="74">
        <f t="shared" si="23"/>
        <v>0</v>
      </c>
      <c r="H16" s="74">
        <f t="shared" si="23"/>
        <v>0</v>
      </c>
      <c r="I16" s="74">
        <f t="shared" si="23"/>
        <v>0</v>
      </c>
      <c r="J16" s="74">
        <f t="shared" si="23"/>
        <v>0</v>
      </c>
      <c r="K16" s="74">
        <f t="shared" si="23"/>
        <v>31.4123</v>
      </c>
      <c r="L16" s="74">
        <f t="shared" si="23"/>
        <v>31.4123</v>
      </c>
      <c r="M16" s="74">
        <f t="shared" si="23"/>
        <v>0</v>
      </c>
      <c r="N16" s="74">
        <f t="shared" si="23"/>
        <v>0</v>
      </c>
      <c r="O16" s="74">
        <f t="shared" si="23"/>
        <v>0</v>
      </c>
      <c r="P16" s="74">
        <f t="shared" si="23"/>
        <v>0</v>
      </c>
      <c r="Q16" s="74">
        <f t="shared" si="23"/>
        <v>0</v>
      </c>
      <c r="R16" s="74">
        <f t="shared" si="23"/>
        <v>0</v>
      </c>
      <c r="S16" s="74">
        <f t="shared" si="23"/>
        <v>0</v>
      </c>
      <c r="T16" s="74">
        <f t="shared" si="23"/>
        <v>0</v>
      </c>
      <c r="U16" s="74">
        <f t="shared" si="23"/>
        <v>0</v>
      </c>
      <c r="V16" s="74">
        <f t="shared" si="23"/>
        <v>0</v>
      </c>
      <c r="W16" s="74">
        <f t="shared" si="23"/>
        <v>0</v>
      </c>
      <c r="X16" s="74">
        <f t="shared" si="23"/>
        <v>0</v>
      </c>
      <c r="Y16" s="74">
        <f t="shared" si="23"/>
        <v>0</v>
      </c>
      <c r="Z16" s="74">
        <f t="shared" si="23"/>
        <v>0</v>
      </c>
      <c r="AA16" s="74">
        <f t="shared" si="23"/>
        <v>0</v>
      </c>
      <c r="AB16" s="74">
        <f t="shared" si="23"/>
        <v>0</v>
      </c>
      <c r="AC16" s="74">
        <f t="shared" si="23"/>
        <v>0</v>
      </c>
      <c r="AD16" s="74">
        <f t="shared" si="23"/>
        <v>0</v>
      </c>
      <c r="AE16" s="74">
        <f t="shared" si="23"/>
        <v>0</v>
      </c>
      <c r="AF16" s="74">
        <f t="shared" si="23"/>
        <v>0</v>
      </c>
      <c r="AG16" s="74">
        <f t="shared" si="23"/>
        <v>0</v>
      </c>
      <c r="AH16" s="74">
        <f t="shared" si="23"/>
        <v>0</v>
      </c>
      <c r="AI16" s="74">
        <f t="shared" si="23"/>
        <v>0</v>
      </c>
      <c r="AJ16" s="74">
        <f t="shared" si="23"/>
        <v>0</v>
      </c>
      <c r="AK16" s="74">
        <f t="shared" si="23"/>
        <v>0</v>
      </c>
      <c r="AL16" s="74">
        <f t="shared" si="23"/>
        <v>0</v>
      </c>
      <c r="AM16" s="74">
        <f t="shared" si="23"/>
        <v>0</v>
      </c>
      <c r="AN16" s="74">
        <f t="shared" si="23"/>
        <v>0</v>
      </c>
      <c r="AO16" s="74">
        <f t="shared" si="23"/>
        <v>0</v>
      </c>
      <c r="AP16" s="74">
        <f t="shared" si="23"/>
        <v>0</v>
      </c>
      <c r="AQ16" s="74">
        <f t="shared" si="23"/>
        <v>0</v>
      </c>
      <c r="AR16" s="74">
        <f t="shared" si="23"/>
        <v>0</v>
      </c>
      <c r="AS16" s="74">
        <f t="shared" si="23"/>
        <v>0</v>
      </c>
      <c r="AT16" s="74">
        <f t="shared" si="23"/>
        <v>0</v>
      </c>
      <c r="AU16" s="74">
        <f t="shared" si="23"/>
        <v>0</v>
      </c>
      <c r="AV16" s="74">
        <f t="shared" si="23"/>
        <v>0</v>
      </c>
      <c r="AW16" s="74">
        <f t="shared" si="23"/>
        <v>0</v>
      </c>
      <c r="AX16" s="74">
        <f t="shared" si="23"/>
        <v>0</v>
      </c>
      <c r="AY16" s="74">
        <f t="shared" si="23"/>
        <v>0</v>
      </c>
      <c r="AZ16" s="74">
        <f t="shared" si="23"/>
        <v>0</v>
      </c>
      <c r="BA16" s="74">
        <f t="shared" si="23"/>
        <v>0</v>
      </c>
      <c r="BB16" s="74">
        <f t="shared" si="23"/>
        <v>0</v>
      </c>
      <c r="BC16" s="74">
        <f t="shared" si="23"/>
        <v>0</v>
      </c>
      <c r="BD16" s="74">
        <f t="shared" si="23"/>
        <v>0</v>
      </c>
      <c r="BE16" s="74">
        <f t="shared" si="23"/>
        <v>0</v>
      </c>
      <c r="BF16" s="74">
        <f t="shared" si="23"/>
        <v>0</v>
      </c>
      <c r="BG16" s="74">
        <f t="shared" si="23"/>
        <v>0</v>
      </c>
      <c r="BH16" s="74">
        <f t="shared" si="23"/>
        <v>0</v>
      </c>
      <c r="BI16" s="74">
        <f t="shared" si="23"/>
        <v>0</v>
      </c>
    </row>
    <row r="17" ht="16.9" customHeight="1" spans="1:61">
      <c r="A17" s="71" t="s">
        <v>170</v>
      </c>
      <c r="B17" s="71" t="s">
        <v>171</v>
      </c>
      <c r="C17" s="72">
        <f t="shared" si="15"/>
        <v>31.4123</v>
      </c>
      <c r="D17" s="72">
        <f t="shared" si="16"/>
        <v>31.4123</v>
      </c>
      <c r="E17" s="72">
        <f t="shared" si="17"/>
        <v>0</v>
      </c>
      <c r="F17" s="72"/>
      <c r="G17" s="72"/>
      <c r="H17" s="72"/>
      <c r="I17" s="72"/>
      <c r="J17" s="72"/>
      <c r="K17" s="72">
        <f t="shared" si="18"/>
        <v>31.4123</v>
      </c>
      <c r="L17" s="73">
        <f>'8一般公共预算基本支出表（纵向）'!D12</f>
        <v>31.4123</v>
      </c>
      <c r="M17" s="72"/>
      <c r="N17" s="72"/>
      <c r="O17" s="72"/>
      <c r="P17" s="72"/>
      <c r="Q17" s="72"/>
      <c r="R17" s="72"/>
      <c r="S17" s="72"/>
      <c r="T17" s="72">
        <f t="shared" si="19"/>
        <v>0</v>
      </c>
      <c r="U17" s="72">
        <f t="shared" si="20"/>
        <v>0</v>
      </c>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f t="shared" si="21"/>
        <v>0</v>
      </c>
      <c r="AX17" s="72"/>
      <c r="AY17" s="72"/>
      <c r="AZ17" s="72"/>
      <c r="BA17" s="72"/>
      <c r="BB17" s="72"/>
      <c r="BC17" s="72"/>
      <c r="BD17" s="72"/>
      <c r="BE17" s="72"/>
      <c r="BF17" s="72"/>
      <c r="BG17" s="72"/>
      <c r="BH17" s="72"/>
      <c r="BI17" s="72"/>
    </row>
    <row r="19" spans="5:5">
      <c r="E19" s="75"/>
    </row>
    <row r="20" spans="5:5">
      <c r="E20" s="75"/>
    </row>
    <row r="21" spans="5:5">
      <c r="E21" s="75"/>
    </row>
    <row r="22" spans="5:5">
      <c r="E22" s="75"/>
    </row>
    <row r="23" spans="5:5">
      <c r="E23" s="75"/>
    </row>
    <row r="24" spans="5:5">
      <c r="E24" s="75"/>
    </row>
    <row r="25" spans="5:5">
      <c r="E25" s="75"/>
    </row>
    <row r="26" spans="5:5">
      <c r="E26" s="75"/>
    </row>
    <row r="27" spans="5:5">
      <c r="E27" s="75"/>
    </row>
  </sheetData>
  <mergeCells count="45">
    <mergeCell ref="A2:BI2"/>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zoomScale="138" zoomScaleNormal="138" topLeftCell="A4" workbookViewId="0">
      <selection activeCell="A13" sqref="A13:E13"/>
    </sheetView>
  </sheetViews>
  <sheetFormatPr defaultColWidth="10" defaultRowHeight="13.5"/>
  <cols>
    <col min="1" max="1" width="4.375" style="36" customWidth="1"/>
    <col min="2" max="2" width="4.75" style="36" customWidth="1"/>
    <col min="3" max="3" width="5.375" style="36" customWidth="1"/>
    <col min="4" max="4" width="9.625" style="36" customWidth="1"/>
    <col min="5" max="5" width="21.25" style="36" customWidth="1"/>
    <col min="6" max="6" width="13.375" style="36" customWidth="1"/>
    <col min="7" max="7" width="12.5" style="36" customWidth="1"/>
    <col min="8" max="9" width="10.25" style="36" customWidth="1"/>
    <col min="10" max="10" width="9.125" style="36" customWidth="1"/>
    <col min="11" max="11" width="10.25" style="36" customWidth="1"/>
    <col min="12" max="12" width="12.5" style="36" customWidth="1"/>
    <col min="13" max="13" width="9.625" style="36" customWidth="1"/>
    <col min="14" max="14" width="9.875" style="36" customWidth="1"/>
    <col min="15" max="16" width="9.75" style="36" customWidth="1"/>
    <col min="17" max="16384" width="10" style="36"/>
  </cols>
  <sheetData>
    <row r="1" ht="16.35" customHeight="1" spans="1:14">
      <c r="A1" s="37"/>
      <c r="M1" s="38" t="s">
        <v>371</v>
      </c>
      <c r="N1" s="38"/>
    </row>
    <row r="2" ht="44.85" customHeight="1" spans="1:14">
      <c r="A2" s="39" t="s">
        <v>15</v>
      </c>
      <c r="B2" s="39"/>
      <c r="C2" s="39"/>
      <c r="D2" s="39"/>
      <c r="E2" s="39"/>
      <c r="F2" s="39"/>
      <c r="G2" s="39"/>
      <c r="H2" s="39"/>
      <c r="I2" s="39"/>
      <c r="J2" s="39"/>
      <c r="K2" s="39"/>
      <c r="L2" s="39"/>
      <c r="M2" s="39"/>
      <c r="N2" s="39"/>
    </row>
    <row r="3" ht="22.35" customHeight="1" spans="1:14">
      <c r="A3" s="40" t="str">
        <f>"部门"&amp;":"&amp;封面!E4&amp;封面!E5</f>
        <v>部门:405005益阳市赫山区中医医院</v>
      </c>
      <c r="B3" s="40"/>
      <c r="C3" s="40"/>
      <c r="D3" s="40"/>
      <c r="E3" s="40"/>
      <c r="F3" s="40"/>
      <c r="G3" s="40"/>
      <c r="H3" s="40"/>
      <c r="I3" s="40"/>
      <c r="J3" s="40"/>
      <c r="K3" s="40"/>
      <c r="L3" s="40"/>
      <c r="M3" s="41" t="s">
        <v>31</v>
      </c>
      <c r="N3" s="41"/>
    </row>
    <row r="4" ht="42.2" customHeight="1" spans="1:14">
      <c r="A4" s="42" t="s">
        <v>157</v>
      </c>
      <c r="B4" s="42"/>
      <c r="C4" s="42"/>
      <c r="D4" s="42" t="s">
        <v>198</v>
      </c>
      <c r="E4" s="42" t="s">
        <v>199</v>
      </c>
      <c r="F4" s="42" t="s">
        <v>216</v>
      </c>
      <c r="G4" s="42" t="s">
        <v>201</v>
      </c>
      <c r="H4" s="42"/>
      <c r="I4" s="42"/>
      <c r="J4" s="42"/>
      <c r="K4" s="42"/>
      <c r="L4" s="42" t="s">
        <v>205</v>
      </c>
      <c r="M4" s="42"/>
      <c r="N4" s="42"/>
    </row>
    <row r="5" ht="39.6" customHeight="1" spans="1:14">
      <c r="A5" s="42" t="s">
        <v>165</v>
      </c>
      <c r="B5" s="42" t="s">
        <v>166</v>
      </c>
      <c r="C5" s="42" t="s">
        <v>167</v>
      </c>
      <c r="D5" s="42"/>
      <c r="E5" s="42"/>
      <c r="F5" s="42"/>
      <c r="G5" s="42" t="s">
        <v>136</v>
      </c>
      <c r="H5" s="42" t="s">
        <v>372</v>
      </c>
      <c r="I5" s="42" t="s">
        <v>373</v>
      </c>
      <c r="J5" s="42" t="s">
        <v>310</v>
      </c>
      <c r="K5" s="42" t="s">
        <v>311</v>
      </c>
      <c r="L5" s="42" t="s">
        <v>136</v>
      </c>
      <c r="M5" s="42" t="s">
        <v>217</v>
      </c>
      <c r="N5" s="42" t="s">
        <v>374</v>
      </c>
    </row>
    <row r="6" ht="22.9" customHeight="1" spans="1:14">
      <c r="A6" s="43"/>
      <c r="B6" s="43"/>
      <c r="C6" s="43"/>
      <c r="D6" s="43"/>
      <c r="E6" s="43" t="s">
        <v>136</v>
      </c>
      <c r="F6" s="51">
        <f>'1收支总表'!H6</f>
        <v>259.53568</v>
      </c>
      <c r="G6" s="51">
        <f>F6</f>
        <v>259.53568</v>
      </c>
      <c r="H6" s="51">
        <f>H7</f>
        <v>185.4852</v>
      </c>
      <c r="I6" s="51">
        <f>I7</f>
        <v>50.47878</v>
      </c>
      <c r="J6" s="51">
        <f>J8</f>
        <v>23.5717</v>
      </c>
      <c r="K6" s="51"/>
      <c r="L6" s="51"/>
      <c r="M6" s="51"/>
      <c r="N6" s="51"/>
    </row>
    <row r="7" ht="22.9" customHeight="1" spans="1:14">
      <c r="A7" s="43"/>
      <c r="B7" s="43"/>
      <c r="C7" s="43"/>
      <c r="D7" s="45" t="s">
        <v>154</v>
      </c>
      <c r="E7" s="45" t="s">
        <v>155</v>
      </c>
      <c r="F7" s="51">
        <f>F6</f>
        <v>259.53568</v>
      </c>
      <c r="G7" s="51">
        <f>G6</f>
        <v>259.53568</v>
      </c>
      <c r="H7" s="51">
        <f>H8</f>
        <v>185.4852</v>
      </c>
      <c r="I7" s="51">
        <f>I8</f>
        <v>50.47878</v>
      </c>
      <c r="J7" s="51">
        <f>J8</f>
        <v>23.5717</v>
      </c>
      <c r="K7" s="51"/>
      <c r="L7" s="51"/>
      <c r="M7" s="51"/>
      <c r="N7" s="51"/>
    </row>
    <row r="8" ht="22.9" customHeight="1" spans="1:14">
      <c r="A8" s="43"/>
      <c r="B8" s="43"/>
      <c r="C8" s="43"/>
      <c r="D8" s="46">
        <f>封面!E4</f>
        <v>405005</v>
      </c>
      <c r="E8" s="46" t="str">
        <f>封面!E5</f>
        <v>益阳市赫山区中医医院</v>
      </c>
      <c r="F8" s="51">
        <f>F7</f>
        <v>259.53568</v>
      </c>
      <c r="G8" s="51">
        <f>G7</f>
        <v>259.53568</v>
      </c>
      <c r="H8" s="51">
        <f>H10</f>
        <v>185.4852</v>
      </c>
      <c r="I8" s="51">
        <f>I9+I11</f>
        <v>50.47878</v>
      </c>
      <c r="J8" s="51">
        <f>J10</f>
        <v>23.5717</v>
      </c>
      <c r="K8" s="51"/>
      <c r="L8" s="51"/>
      <c r="M8" s="51"/>
      <c r="N8" s="51"/>
    </row>
    <row r="9" ht="22.9" customHeight="1" spans="1:14">
      <c r="A9" s="52" t="s">
        <v>168</v>
      </c>
      <c r="B9" s="52" t="s">
        <v>169</v>
      </c>
      <c r="C9" s="52" t="s">
        <v>169</v>
      </c>
      <c r="D9" s="53" t="s">
        <v>225</v>
      </c>
      <c r="E9" s="50" t="s">
        <v>171</v>
      </c>
      <c r="F9" s="58">
        <f>G9</f>
        <v>31.4123</v>
      </c>
      <c r="G9" s="58">
        <f>H9+I9+J9+K9</f>
        <v>31.4123</v>
      </c>
      <c r="H9" s="47"/>
      <c r="I9" s="47">
        <f>VLOOKUP(封面!$E$5,[1]一般预算拨款!$A$7:$I$32,8,0)</f>
        <v>31.4123</v>
      </c>
      <c r="J9" s="47"/>
      <c r="K9" s="47"/>
      <c r="L9" s="58"/>
      <c r="M9" s="47"/>
      <c r="N9" s="47"/>
    </row>
    <row r="10" ht="22.9" customHeight="1" spans="1:14">
      <c r="A10" s="52" t="s">
        <v>172</v>
      </c>
      <c r="B10" s="52" t="s">
        <v>173</v>
      </c>
      <c r="C10" s="52" t="s">
        <v>173</v>
      </c>
      <c r="D10" s="53" t="s">
        <v>225</v>
      </c>
      <c r="E10" s="50" t="s">
        <v>175</v>
      </c>
      <c r="F10" s="58">
        <f t="shared" ref="F10:F11" si="0">G10</f>
        <v>209.0569</v>
      </c>
      <c r="G10" s="58">
        <f t="shared" ref="G10:G11" si="1">H10+I10+J10+K10</f>
        <v>209.0569</v>
      </c>
      <c r="H10" s="47">
        <f>VLOOKUP(封面!$E$5,[1]一般预算拨款!$A$7:$I$32,3,0)+VLOOKUP(封面!$E$5,[1]一般预算拨款!$A$7:$I$32,4,0)+VLOOKUP(封面!$E$5,[1]一般预算拨款!$A$7:$I$32,5,0)+VLOOKUP(封面!$E$5,[1]一般预算拨款!$A$7:$I$32,6,0)</f>
        <v>185.4852</v>
      </c>
      <c r="I10" s="47"/>
      <c r="J10" s="47">
        <f>VLOOKUP(封面!$E$5,[1]一般预算拨款!$A$7:$I$32,9,0)</f>
        <v>23.5717</v>
      </c>
      <c r="K10" s="47"/>
      <c r="L10" s="58"/>
      <c r="M10" s="47"/>
      <c r="N10" s="47"/>
    </row>
    <row r="11" ht="22.9" customHeight="1" spans="1:14">
      <c r="A11" s="52" t="s">
        <v>172</v>
      </c>
      <c r="B11" s="52" t="s">
        <v>194</v>
      </c>
      <c r="C11" s="52" t="s">
        <v>173</v>
      </c>
      <c r="D11" s="53" t="s">
        <v>225</v>
      </c>
      <c r="E11" s="50" t="s">
        <v>196</v>
      </c>
      <c r="F11" s="58">
        <f t="shared" si="0"/>
        <v>19.06648</v>
      </c>
      <c r="G11" s="58">
        <f t="shared" si="1"/>
        <v>19.06648</v>
      </c>
      <c r="H11" s="47"/>
      <c r="I11" s="47">
        <f>VLOOKUP(封面!$E$5,[1]一般预算拨款!$A$7:$I$32,7,0)</f>
        <v>19.06648</v>
      </c>
      <c r="J11" s="47"/>
      <c r="K11" s="47"/>
      <c r="L11" s="58"/>
      <c r="M11" s="47"/>
      <c r="N11" s="47"/>
    </row>
    <row r="14" spans="6:11">
      <c r="F14" s="61"/>
      <c r="G14" s="61"/>
      <c r="H14" s="61"/>
      <c r="I14" s="61"/>
      <c r="J14" s="61"/>
      <c r="K14" s="61"/>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1"/>
  <sheetViews>
    <sheetView zoomScale="138" zoomScaleNormal="138" topLeftCell="A5" workbookViewId="0">
      <selection activeCell="J20" sqref="J20"/>
    </sheetView>
  </sheetViews>
  <sheetFormatPr defaultColWidth="10" defaultRowHeight="13.5"/>
  <cols>
    <col min="1" max="1" width="5" style="36" customWidth="1"/>
    <col min="2" max="2" width="5.125" style="36" customWidth="1"/>
    <col min="3" max="3" width="5.75" style="36" customWidth="1"/>
    <col min="4" max="4" width="8" style="36" customWidth="1"/>
    <col min="5" max="5" width="20.125" style="36" customWidth="1"/>
    <col min="6" max="6" width="14" style="36" customWidth="1"/>
    <col min="7" max="7" width="11.875" style="36" customWidth="1"/>
    <col min="8" max="8" width="10.625" style="36" customWidth="1"/>
    <col min="9" max="21" width="7.75" style="36" customWidth="1"/>
    <col min="22" max="22" width="11.125" style="36" customWidth="1"/>
    <col min="23" max="24" width="9.75" style="36" customWidth="1"/>
    <col min="25" max="16384" width="10" style="36"/>
  </cols>
  <sheetData>
    <row r="1" ht="16.35" customHeight="1" spans="1:22">
      <c r="A1" s="37"/>
      <c r="U1" s="38" t="s">
        <v>303</v>
      </c>
      <c r="V1" s="38"/>
    </row>
    <row r="2" ht="16.35" customHeight="1" spans="1:22">
      <c r="A2" s="37"/>
      <c r="U2" s="38"/>
      <c r="V2" s="38" t="s">
        <v>375</v>
      </c>
    </row>
    <row r="3" ht="50.1" customHeight="1" spans="1:22">
      <c r="A3" s="59" t="s">
        <v>16</v>
      </c>
      <c r="B3" s="59"/>
      <c r="C3" s="59"/>
      <c r="D3" s="59"/>
      <c r="E3" s="59"/>
      <c r="F3" s="59"/>
      <c r="G3" s="59"/>
      <c r="H3" s="59"/>
      <c r="I3" s="59"/>
      <c r="J3" s="59"/>
      <c r="K3" s="59"/>
      <c r="L3" s="59"/>
      <c r="M3" s="59"/>
      <c r="N3" s="59"/>
      <c r="O3" s="59"/>
      <c r="P3" s="59"/>
      <c r="Q3" s="59"/>
      <c r="R3" s="59"/>
      <c r="S3" s="59"/>
      <c r="T3" s="59"/>
      <c r="U3" s="59"/>
      <c r="V3" s="59"/>
    </row>
    <row r="4" ht="24.2" customHeight="1" spans="1:22">
      <c r="A4" s="40" t="str">
        <f>"部门"&amp;":"&amp;封面!E4&amp;封面!E5</f>
        <v>部门:405005益阳市赫山区中医医院</v>
      </c>
      <c r="B4" s="40"/>
      <c r="C4" s="40"/>
      <c r="D4" s="40"/>
      <c r="E4" s="40"/>
      <c r="F4" s="40"/>
      <c r="G4" s="40"/>
      <c r="H4" s="40"/>
      <c r="I4" s="40"/>
      <c r="J4" s="40"/>
      <c r="K4" s="40"/>
      <c r="L4" s="40"/>
      <c r="M4" s="40"/>
      <c r="N4" s="40"/>
      <c r="O4" s="40"/>
      <c r="P4" s="40"/>
      <c r="Q4" s="40"/>
      <c r="R4" s="40"/>
      <c r="S4" s="40"/>
      <c r="T4" s="40"/>
      <c r="U4" s="41" t="s">
        <v>31</v>
      </c>
      <c r="V4" s="41"/>
    </row>
    <row r="5" ht="26.65" customHeight="1" spans="1:22">
      <c r="A5" s="42" t="s">
        <v>157</v>
      </c>
      <c r="B5" s="42"/>
      <c r="C5" s="42"/>
      <c r="D5" s="42" t="s">
        <v>198</v>
      </c>
      <c r="E5" s="42" t="s">
        <v>199</v>
      </c>
      <c r="F5" s="42" t="s">
        <v>216</v>
      </c>
      <c r="G5" s="42" t="s">
        <v>376</v>
      </c>
      <c r="H5" s="42"/>
      <c r="I5" s="42"/>
      <c r="J5" s="42"/>
      <c r="K5" s="42"/>
      <c r="L5" s="42" t="s">
        <v>377</v>
      </c>
      <c r="M5" s="42"/>
      <c r="N5" s="42"/>
      <c r="O5" s="42"/>
      <c r="P5" s="42"/>
      <c r="Q5" s="42"/>
      <c r="R5" s="42" t="s">
        <v>310</v>
      </c>
      <c r="S5" s="42" t="s">
        <v>378</v>
      </c>
      <c r="T5" s="42"/>
      <c r="U5" s="42"/>
      <c r="V5" s="42"/>
    </row>
    <row r="6" ht="56.1" customHeight="1" spans="1:22">
      <c r="A6" s="42" t="s">
        <v>165</v>
      </c>
      <c r="B6" s="42" t="s">
        <v>166</v>
      </c>
      <c r="C6" s="42" t="s">
        <v>167</v>
      </c>
      <c r="D6" s="42"/>
      <c r="E6" s="42"/>
      <c r="F6" s="42"/>
      <c r="G6" s="42" t="s">
        <v>136</v>
      </c>
      <c r="H6" s="42" t="s">
        <v>333</v>
      </c>
      <c r="I6" s="42" t="s">
        <v>334</v>
      </c>
      <c r="J6" s="42" t="s">
        <v>336</v>
      </c>
      <c r="K6" s="42" t="s">
        <v>337</v>
      </c>
      <c r="L6" s="42" t="s">
        <v>136</v>
      </c>
      <c r="M6" s="42" t="s">
        <v>338</v>
      </c>
      <c r="N6" s="42" t="s">
        <v>339</v>
      </c>
      <c r="O6" s="42" t="s">
        <v>340</v>
      </c>
      <c r="P6" s="42" t="s">
        <v>341</v>
      </c>
      <c r="Q6" s="42" t="s">
        <v>343</v>
      </c>
      <c r="R6" s="42"/>
      <c r="S6" s="42" t="s">
        <v>136</v>
      </c>
      <c r="T6" s="42" t="s">
        <v>335</v>
      </c>
      <c r="U6" s="42" t="s">
        <v>342</v>
      </c>
      <c r="V6" s="42" t="s">
        <v>311</v>
      </c>
    </row>
    <row r="7" ht="22.9" customHeight="1" spans="1:22">
      <c r="A7" s="43"/>
      <c r="B7" s="43"/>
      <c r="C7" s="43"/>
      <c r="D7" s="43"/>
      <c r="E7" s="43" t="s">
        <v>136</v>
      </c>
      <c r="F7" s="44">
        <f>'1收支总表'!F7</f>
        <v>259.53568</v>
      </c>
      <c r="G7" s="44">
        <f>G8</f>
        <v>185.4852</v>
      </c>
      <c r="H7" s="44">
        <f t="shared" ref="H7:J8" si="0">H8</f>
        <v>185.4852</v>
      </c>
      <c r="I7" s="44">
        <f t="shared" si="0"/>
        <v>0</v>
      </c>
      <c r="J7" s="44">
        <f t="shared" si="0"/>
        <v>0</v>
      </c>
      <c r="K7" s="44"/>
      <c r="L7" s="44">
        <f>M7+O7</f>
        <v>50.47878</v>
      </c>
      <c r="M7" s="44">
        <f>M8</f>
        <v>31.4123</v>
      </c>
      <c r="N7" s="44"/>
      <c r="O7" s="44">
        <f>O8</f>
        <v>19.06648</v>
      </c>
      <c r="P7" s="44"/>
      <c r="Q7" s="44"/>
      <c r="R7" s="44">
        <f>R8</f>
        <v>23.5717</v>
      </c>
      <c r="S7" s="44"/>
      <c r="T7" s="44"/>
      <c r="U7" s="44"/>
      <c r="V7" s="44"/>
    </row>
    <row r="8" ht="22.9" customHeight="1" spans="1:22">
      <c r="A8" s="43"/>
      <c r="B8" s="43"/>
      <c r="C8" s="43"/>
      <c r="D8" s="45" t="s">
        <v>154</v>
      </c>
      <c r="E8" s="45" t="s">
        <v>155</v>
      </c>
      <c r="F8" s="44">
        <f>F7</f>
        <v>259.53568</v>
      </c>
      <c r="G8" s="44">
        <f>G9</f>
        <v>185.4852</v>
      </c>
      <c r="H8" s="44">
        <f t="shared" si="0"/>
        <v>185.4852</v>
      </c>
      <c r="I8" s="44">
        <f t="shared" si="0"/>
        <v>0</v>
      </c>
      <c r="J8" s="44">
        <f t="shared" si="0"/>
        <v>0</v>
      </c>
      <c r="K8" s="44"/>
      <c r="L8" s="44">
        <f t="shared" ref="L8:L12" si="1">M8+O8</f>
        <v>50.47878</v>
      </c>
      <c r="M8" s="44">
        <f>M9</f>
        <v>31.4123</v>
      </c>
      <c r="N8" s="44"/>
      <c r="O8" s="44">
        <f>O9</f>
        <v>19.06648</v>
      </c>
      <c r="P8" s="44"/>
      <c r="Q8" s="44"/>
      <c r="R8" s="44">
        <f>R9</f>
        <v>23.5717</v>
      </c>
      <c r="S8" s="44"/>
      <c r="T8" s="44"/>
      <c r="U8" s="44"/>
      <c r="V8" s="44"/>
    </row>
    <row r="9" ht="22.9" customHeight="1" spans="1:22">
      <c r="A9" s="43"/>
      <c r="B9" s="43"/>
      <c r="C9" s="43"/>
      <c r="D9" s="46">
        <f>封面!E4</f>
        <v>405005</v>
      </c>
      <c r="E9" s="46" t="str">
        <f>封面!E5</f>
        <v>益阳市赫山区中医医院</v>
      </c>
      <c r="F9" s="44">
        <f>F8</f>
        <v>259.53568</v>
      </c>
      <c r="G9" s="44">
        <f>G11</f>
        <v>185.4852</v>
      </c>
      <c r="H9" s="44">
        <f t="shared" ref="H9:J9" si="2">H11</f>
        <v>185.4852</v>
      </c>
      <c r="I9" s="44">
        <f t="shared" si="2"/>
        <v>0</v>
      </c>
      <c r="J9" s="44">
        <f t="shared" si="2"/>
        <v>0</v>
      </c>
      <c r="K9" s="44"/>
      <c r="L9" s="44">
        <f t="shared" si="1"/>
        <v>50.47878</v>
      </c>
      <c r="M9" s="44">
        <f>M10+M11+M12</f>
        <v>31.4123</v>
      </c>
      <c r="N9" s="44"/>
      <c r="O9" s="44">
        <f>O10+O11+O12</f>
        <v>19.06648</v>
      </c>
      <c r="P9" s="44"/>
      <c r="Q9" s="44"/>
      <c r="R9" s="44">
        <f>R10+R11+R12</f>
        <v>23.5717</v>
      </c>
      <c r="S9" s="44"/>
      <c r="T9" s="44"/>
      <c r="U9" s="44"/>
      <c r="V9" s="44"/>
    </row>
    <row r="10" ht="22.9" customHeight="1" spans="1:22">
      <c r="A10" s="52" t="s">
        <v>168</v>
      </c>
      <c r="B10" s="52" t="s">
        <v>169</v>
      </c>
      <c r="C10" s="52" t="s">
        <v>169</v>
      </c>
      <c r="D10" s="53">
        <f>D9</f>
        <v>405005</v>
      </c>
      <c r="E10" s="50" t="s">
        <v>171</v>
      </c>
      <c r="F10" s="58">
        <f>G10+L10+R10</f>
        <v>31.4123</v>
      </c>
      <c r="G10" s="47"/>
      <c r="H10" s="47"/>
      <c r="I10" s="47"/>
      <c r="J10" s="47"/>
      <c r="K10" s="47"/>
      <c r="L10" s="44">
        <f t="shared" si="1"/>
        <v>31.4123</v>
      </c>
      <c r="M10" s="47">
        <f>'10工资福利(政府预算)'!I9</f>
        <v>31.4123</v>
      </c>
      <c r="N10" s="47"/>
      <c r="O10" s="47"/>
      <c r="P10" s="47"/>
      <c r="Q10" s="47"/>
      <c r="R10" s="47"/>
      <c r="S10" s="58"/>
      <c r="T10" s="47"/>
      <c r="U10" s="47"/>
      <c r="V10" s="47"/>
    </row>
    <row r="11" ht="22.9" customHeight="1" spans="1:22">
      <c r="A11" s="52" t="s">
        <v>172</v>
      </c>
      <c r="B11" s="52" t="s">
        <v>173</v>
      </c>
      <c r="C11" s="52" t="s">
        <v>173</v>
      </c>
      <c r="D11" s="53">
        <f>D10</f>
        <v>405005</v>
      </c>
      <c r="E11" s="50" t="s">
        <v>175</v>
      </c>
      <c r="F11" s="58">
        <f t="shared" ref="F11:F12" si="3">G11+L11+R11</f>
        <v>209.0569</v>
      </c>
      <c r="G11" s="44">
        <f t="shared" ref="G11" si="4">H11+I11+J11+K11</f>
        <v>185.4852</v>
      </c>
      <c r="H11" s="47">
        <f>VLOOKUP(封面!$E$5,[1]一般预算拨款!$A$7:$I$32,3,0)</f>
        <v>185.4852</v>
      </c>
      <c r="I11" s="47">
        <f>VLOOKUP(封面!$E$5,[1]一般预算拨款!$A$7:$I$32,4,0)</f>
        <v>0</v>
      </c>
      <c r="J11" s="47">
        <f>VLOOKUP(封面!$E$5,[1]一般预算拨款!$A$7:$I$32,6,0)+VLOOKUP(封面!$E$5,[1]一般预算拨款!$A$7:$I$32,5,0)</f>
        <v>0</v>
      </c>
      <c r="K11" s="47"/>
      <c r="L11" s="58"/>
      <c r="M11" s="47"/>
      <c r="N11" s="47"/>
      <c r="O11" s="47"/>
      <c r="P11" s="47"/>
      <c r="Q11" s="47"/>
      <c r="R11" s="47">
        <f>'10工资福利(政府预算)'!J10</f>
        <v>23.5717</v>
      </c>
      <c r="S11" s="58"/>
      <c r="T11" s="47"/>
      <c r="U11" s="47"/>
      <c r="V11" s="47"/>
    </row>
    <row r="12" ht="22.9" customHeight="1" spans="1:22">
      <c r="A12" s="52" t="s">
        <v>172</v>
      </c>
      <c r="B12" s="52" t="s">
        <v>194</v>
      </c>
      <c r="C12" s="52" t="s">
        <v>173</v>
      </c>
      <c r="D12" s="53">
        <f>D11</f>
        <v>405005</v>
      </c>
      <c r="E12" s="50" t="s">
        <v>196</v>
      </c>
      <c r="F12" s="58">
        <f t="shared" si="3"/>
        <v>19.06648</v>
      </c>
      <c r="G12" s="47"/>
      <c r="H12" s="47"/>
      <c r="I12" s="47"/>
      <c r="J12" s="47"/>
      <c r="K12" s="47"/>
      <c r="L12" s="44">
        <f t="shared" si="1"/>
        <v>19.06648</v>
      </c>
      <c r="M12" s="47"/>
      <c r="N12" s="47"/>
      <c r="O12" s="47">
        <f>'10工资福利(政府预算)'!I11</f>
        <v>19.06648</v>
      </c>
      <c r="P12" s="47"/>
      <c r="Q12" s="47"/>
      <c r="R12" s="47"/>
      <c r="S12" s="58"/>
      <c r="T12" s="47"/>
      <c r="U12" s="47"/>
      <c r="V12" s="47"/>
    </row>
    <row r="14" spans="7:8">
      <c r="G14" s="60"/>
      <c r="H14" s="60"/>
    </row>
    <row r="15" spans="7:8">
      <c r="G15" s="60"/>
      <c r="H15" s="60"/>
    </row>
    <row r="16" spans="7:8">
      <c r="G16" s="60"/>
      <c r="H16" s="60"/>
    </row>
    <row r="17" spans="7:8">
      <c r="G17" s="60"/>
      <c r="H17" s="60"/>
    </row>
    <row r="18" spans="7:8">
      <c r="G18" s="60"/>
      <c r="H18" s="60"/>
    </row>
    <row r="19" spans="7:8">
      <c r="G19" s="60"/>
      <c r="H19" s="60"/>
    </row>
    <row r="20" spans="7:8">
      <c r="G20" s="60"/>
      <c r="H20" s="60"/>
    </row>
    <row r="21" spans="7:8">
      <c r="G21" s="60"/>
      <c r="H21" s="60"/>
    </row>
  </sheetData>
  <mergeCells count="12">
    <mergeCell ref="U1:V1"/>
    <mergeCell ref="A3:V3"/>
    <mergeCell ref="A4:T4"/>
    <mergeCell ref="U4:V4"/>
    <mergeCell ref="A5:C5"/>
    <mergeCell ref="G5:K5"/>
    <mergeCell ref="L5:Q5"/>
    <mergeCell ref="S5:V5"/>
    <mergeCell ref="D5:D6"/>
    <mergeCell ref="E5:E6"/>
    <mergeCell ref="F5:F6"/>
    <mergeCell ref="R5:R6"/>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zoomScale="156" zoomScaleNormal="156" workbookViewId="0">
      <selection activeCell="I14" sqref="I14"/>
    </sheetView>
  </sheetViews>
  <sheetFormatPr defaultColWidth="10" defaultRowHeight="13.5"/>
  <cols>
    <col min="1" max="1" width="4.75" style="36" customWidth="1"/>
    <col min="2" max="2" width="5.875" style="36" customWidth="1"/>
    <col min="3" max="3" width="7.625" style="36" customWidth="1"/>
    <col min="4" max="4" width="12.5" style="36" customWidth="1"/>
    <col min="5" max="5" width="29.875" style="36" customWidth="1"/>
    <col min="6" max="6" width="16.375" style="36" customWidth="1"/>
    <col min="7" max="7" width="13.375" style="36" customWidth="1"/>
    <col min="8" max="8" width="11.125" style="36" customWidth="1"/>
    <col min="9" max="9" width="12.125" style="36" customWidth="1"/>
    <col min="10" max="10" width="12" style="36" customWidth="1"/>
    <col min="11" max="11" width="11.5" style="36" customWidth="1"/>
    <col min="12" max="13" width="9.75" style="36" customWidth="1"/>
    <col min="14" max="16384" width="10" style="36"/>
  </cols>
  <sheetData>
    <row r="1" ht="16.35" customHeight="1" spans="1:11">
      <c r="A1" s="37"/>
      <c r="K1" s="38" t="s">
        <v>379</v>
      </c>
    </row>
    <row r="2" ht="46.5" customHeight="1" spans="1:11">
      <c r="A2" s="39" t="s">
        <v>17</v>
      </c>
      <c r="B2" s="39"/>
      <c r="C2" s="39"/>
      <c r="D2" s="39"/>
      <c r="E2" s="39"/>
      <c r="F2" s="39"/>
      <c r="G2" s="39"/>
      <c r="H2" s="39"/>
      <c r="I2" s="39"/>
      <c r="J2" s="39"/>
      <c r="K2" s="39"/>
    </row>
    <row r="3" ht="18.2" customHeight="1" spans="1:11">
      <c r="A3" s="40" t="str">
        <f>"部门"&amp;":"&amp;封面!E4&amp;封面!E5</f>
        <v>部门:405005益阳市赫山区中医医院</v>
      </c>
      <c r="B3" s="40"/>
      <c r="C3" s="40"/>
      <c r="D3" s="40"/>
      <c r="E3" s="40"/>
      <c r="F3" s="40"/>
      <c r="G3" s="40"/>
      <c r="H3" s="40"/>
      <c r="I3" s="40"/>
      <c r="J3" s="41" t="s">
        <v>31</v>
      </c>
      <c r="K3" s="41"/>
    </row>
    <row r="4" ht="23.25" customHeight="1" spans="1:11">
      <c r="A4" s="42" t="s">
        <v>157</v>
      </c>
      <c r="B4" s="42"/>
      <c r="C4" s="42"/>
      <c r="D4" s="42" t="s">
        <v>198</v>
      </c>
      <c r="E4" s="42" t="s">
        <v>199</v>
      </c>
      <c r="F4" s="42" t="s">
        <v>304</v>
      </c>
      <c r="G4" s="42" t="s">
        <v>380</v>
      </c>
      <c r="H4" s="42" t="s">
        <v>327</v>
      </c>
      <c r="I4" s="42" t="s">
        <v>329</v>
      </c>
      <c r="J4" s="42" t="s">
        <v>381</v>
      </c>
      <c r="K4" s="42" t="s">
        <v>331</v>
      </c>
    </row>
    <row r="5" ht="23.25" customHeight="1" spans="1:11">
      <c r="A5" s="42" t="s">
        <v>165</v>
      </c>
      <c r="B5" s="42" t="s">
        <v>166</v>
      </c>
      <c r="C5" s="42" t="s">
        <v>167</v>
      </c>
      <c r="D5" s="42"/>
      <c r="E5" s="42"/>
      <c r="F5" s="42"/>
      <c r="G5" s="42"/>
      <c r="H5" s="42"/>
      <c r="I5" s="42"/>
      <c r="J5" s="42"/>
      <c r="K5" s="42"/>
    </row>
    <row r="6" ht="22.9" customHeight="1" spans="1:11">
      <c r="A6" s="43"/>
      <c r="B6" s="43"/>
      <c r="C6" s="43"/>
      <c r="D6" s="43"/>
      <c r="E6" s="43" t="s">
        <v>136</v>
      </c>
      <c r="F6" s="44"/>
      <c r="G6" s="44"/>
      <c r="H6" s="44"/>
      <c r="I6" s="44"/>
      <c r="J6" s="44"/>
      <c r="K6" s="44"/>
    </row>
    <row r="7" ht="22.9" customHeight="1" spans="1:11">
      <c r="A7" s="43"/>
      <c r="B7" s="43"/>
      <c r="C7" s="43"/>
      <c r="D7" s="45" t="s">
        <v>154</v>
      </c>
      <c r="E7" s="45" t="s">
        <v>155</v>
      </c>
      <c r="F7" s="44"/>
      <c r="G7" s="44"/>
      <c r="H7" s="44"/>
      <c r="I7" s="44"/>
      <c r="J7" s="44"/>
      <c r="K7" s="44"/>
    </row>
    <row r="8" ht="22.9" customHeight="1" spans="1:11">
      <c r="A8" s="43"/>
      <c r="B8" s="43"/>
      <c r="C8" s="43"/>
      <c r="D8" s="46">
        <f>封面!E4</f>
        <v>405005</v>
      </c>
      <c r="E8" s="46" t="str">
        <f>封面!E5</f>
        <v>益阳市赫山区中医医院</v>
      </c>
      <c r="F8" s="44"/>
      <c r="G8" s="44"/>
      <c r="H8" s="44"/>
      <c r="I8" s="44"/>
      <c r="J8" s="44"/>
      <c r="K8" s="44"/>
    </row>
    <row r="9" ht="22.9" customHeight="1" spans="1:11">
      <c r="A9" s="52" t="s">
        <v>172</v>
      </c>
      <c r="B9" s="52" t="s">
        <v>173</v>
      </c>
      <c r="C9" s="52" t="s">
        <v>173</v>
      </c>
      <c r="D9" s="53">
        <f>D8</f>
        <v>405005</v>
      </c>
      <c r="E9" s="50" t="s">
        <v>175</v>
      </c>
      <c r="F9" s="58"/>
      <c r="G9" s="47"/>
      <c r="H9" s="47"/>
      <c r="I9" s="47"/>
      <c r="J9" s="47"/>
      <c r="K9" s="47"/>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zoomScale="143" zoomScaleNormal="143" workbookViewId="0">
      <selection activeCell="A11" sqref="A11:D11"/>
    </sheetView>
  </sheetViews>
  <sheetFormatPr defaultColWidth="10" defaultRowHeight="13.5"/>
  <cols>
    <col min="1" max="1" width="4.75" style="36" customWidth="1"/>
    <col min="2" max="2" width="5.375" style="36" customWidth="1"/>
    <col min="3" max="3" width="6" style="36" customWidth="1"/>
    <col min="4" max="4" width="9.75" style="36" customWidth="1"/>
    <col min="5" max="5" width="20.125" style="36" customWidth="1"/>
    <col min="6" max="17" width="7.75" style="36" customWidth="1"/>
    <col min="18" max="18" width="8.5" style="36" customWidth="1"/>
    <col min="19" max="20" width="9.75" style="36" customWidth="1"/>
    <col min="21" max="16384" width="10" style="36"/>
  </cols>
  <sheetData>
    <row r="1" ht="16.35" customHeight="1" spans="1:18">
      <c r="A1" s="37"/>
      <c r="Q1" s="38" t="s">
        <v>382</v>
      </c>
      <c r="R1" s="38"/>
    </row>
    <row r="2" ht="40.5" customHeight="1" spans="1:18">
      <c r="A2" s="39" t="s">
        <v>18</v>
      </c>
      <c r="B2" s="39"/>
      <c r="C2" s="39"/>
      <c r="D2" s="39"/>
      <c r="E2" s="39"/>
      <c r="F2" s="39"/>
      <c r="G2" s="39"/>
      <c r="H2" s="39"/>
      <c r="I2" s="39"/>
      <c r="J2" s="39"/>
      <c r="K2" s="39"/>
      <c r="L2" s="39"/>
      <c r="M2" s="39"/>
      <c r="N2" s="39"/>
      <c r="O2" s="39"/>
      <c r="P2" s="39"/>
      <c r="Q2" s="39"/>
      <c r="R2" s="39"/>
    </row>
    <row r="3" ht="24.2" customHeight="1" spans="1:18">
      <c r="A3" s="40" t="str">
        <f>"部门"&amp;":"&amp;封面!E4&amp;封面!E5</f>
        <v>部门:405005益阳市赫山区中医医院</v>
      </c>
      <c r="B3" s="40"/>
      <c r="C3" s="40"/>
      <c r="D3" s="40"/>
      <c r="E3" s="40"/>
      <c r="F3" s="40"/>
      <c r="G3" s="40"/>
      <c r="H3" s="40"/>
      <c r="I3" s="40"/>
      <c r="J3" s="40"/>
      <c r="K3" s="40"/>
      <c r="L3" s="40"/>
      <c r="M3" s="40"/>
      <c r="N3" s="40"/>
      <c r="O3" s="40"/>
      <c r="P3" s="40"/>
      <c r="Q3" s="41" t="s">
        <v>31</v>
      </c>
      <c r="R3" s="41"/>
    </row>
    <row r="4" ht="24.2" customHeight="1" spans="1:18">
      <c r="A4" s="42" t="s">
        <v>157</v>
      </c>
      <c r="B4" s="42"/>
      <c r="C4" s="42"/>
      <c r="D4" s="42" t="s">
        <v>198</v>
      </c>
      <c r="E4" s="42" t="s">
        <v>199</v>
      </c>
      <c r="F4" s="42" t="s">
        <v>304</v>
      </c>
      <c r="G4" s="42" t="s">
        <v>320</v>
      </c>
      <c r="H4" s="42" t="s">
        <v>321</v>
      </c>
      <c r="I4" s="42" t="s">
        <v>322</v>
      </c>
      <c r="J4" s="42" t="s">
        <v>323</v>
      </c>
      <c r="K4" s="42" t="s">
        <v>324</v>
      </c>
      <c r="L4" s="42" t="s">
        <v>325</v>
      </c>
      <c r="M4" s="42" t="s">
        <v>326</v>
      </c>
      <c r="N4" s="42" t="s">
        <v>327</v>
      </c>
      <c r="O4" s="42" t="s">
        <v>328</v>
      </c>
      <c r="P4" s="42" t="s">
        <v>330</v>
      </c>
      <c r="Q4" s="42" t="s">
        <v>329</v>
      </c>
      <c r="R4" s="42" t="s">
        <v>331</v>
      </c>
    </row>
    <row r="5" ht="21.6" customHeight="1" spans="1:18">
      <c r="A5" s="42" t="s">
        <v>165</v>
      </c>
      <c r="B5" s="42" t="s">
        <v>166</v>
      </c>
      <c r="C5" s="42" t="s">
        <v>167</v>
      </c>
      <c r="D5" s="42"/>
      <c r="E5" s="42"/>
      <c r="F5" s="42"/>
      <c r="G5" s="42"/>
      <c r="H5" s="42"/>
      <c r="I5" s="42"/>
      <c r="J5" s="42"/>
      <c r="K5" s="42"/>
      <c r="L5" s="42"/>
      <c r="M5" s="42"/>
      <c r="N5" s="42"/>
      <c r="O5" s="42"/>
      <c r="P5" s="42"/>
      <c r="Q5" s="42"/>
      <c r="R5" s="42"/>
    </row>
    <row r="6" ht="22.9" customHeight="1" spans="1:18">
      <c r="A6" s="43"/>
      <c r="B6" s="43"/>
      <c r="C6" s="43"/>
      <c r="D6" s="43"/>
      <c r="E6" s="43" t="s">
        <v>136</v>
      </c>
      <c r="F6" s="44"/>
      <c r="G6" s="44"/>
      <c r="H6" s="44"/>
      <c r="I6" s="44"/>
      <c r="J6" s="44"/>
      <c r="K6" s="44"/>
      <c r="L6" s="44"/>
      <c r="M6" s="44"/>
      <c r="N6" s="44"/>
      <c r="O6" s="44"/>
      <c r="P6" s="44"/>
      <c r="Q6" s="44"/>
      <c r="R6" s="44"/>
    </row>
    <row r="7" ht="22.9" customHeight="1" spans="1:18">
      <c r="A7" s="43"/>
      <c r="B7" s="43"/>
      <c r="C7" s="43"/>
      <c r="D7" s="45" t="s">
        <v>154</v>
      </c>
      <c r="E7" s="45" t="s">
        <v>155</v>
      </c>
      <c r="F7" s="44"/>
      <c r="G7" s="44"/>
      <c r="H7" s="44"/>
      <c r="I7" s="44"/>
      <c r="J7" s="44"/>
      <c r="K7" s="44"/>
      <c r="L7" s="44"/>
      <c r="M7" s="44"/>
      <c r="N7" s="44"/>
      <c r="O7" s="44"/>
      <c r="P7" s="44"/>
      <c r="Q7" s="44"/>
      <c r="R7" s="44"/>
    </row>
    <row r="8" ht="22.9" customHeight="1" spans="1:18">
      <c r="A8" s="43"/>
      <c r="B8" s="43"/>
      <c r="C8" s="43"/>
      <c r="D8" s="46">
        <f>封面!E4</f>
        <v>405005</v>
      </c>
      <c r="E8" s="46" t="str">
        <f>封面!E5</f>
        <v>益阳市赫山区中医医院</v>
      </c>
      <c r="F8" s="44"/>
      <c r="G8" s="44"/>
      <c r="H8" s="44"/>
      <c r="I8" s="44"/>
      <c r="J8" s="44"/>
      <c r="K8" s="44"/>
      <c r="L8" s="44"/>
      <c r="M8" s="44"/>
      <c r="N8" s="44"/>
      <c r="O8" s="44"/>
      <c r="P8" s="44"/>
      <c r="Q8" s="44"/>
      <c r="R8" s="44"/>
    </row>
    <row r="9" ht="22.9" customHeight="1" spans="1:18">
      <c r="A9" s="52" t="s">
        <v>172</v>
      </c>
      <c r="B9" s="52" t="s">
        <v>173</v>
      </c>
      <c r="C9" s="52" t="s">
        <v>173</v>
      </c>
      <c r="D9" s="53">
        <f>D8</f>
        <v>405005</v>
      </c>
      <c r="E9" s="50" t="s">
        <v>175</v>
      </c>
      <c r="F9" s="58"/>
      <c r="G9" s="47"/>
      <c r="H9" s="47"/>
      <c r="I9" s="47"/>
      <c r="J9" s="47"/>
      <c r="K9" s="47"/>
      <c r="L9" s="47"/>
      <c r="M9" s="47"/>
      <c r="N9" s="47"/>
      <c r="O9" s="47"/>
      <c r="P9" s="47"/>
      <c r="Q9" s="47"/>
      <c r="R9" s="47"/>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zoomScale="147" zoomScaleNormal="147" topLeftCell="A4" workbookViewId="0">
      <selection activeCell="H11" sqref="H11:J19"/>
    </sheetView>
  </sheetViews>
  <sheetFormatPr defaultColWidth="10" defaultRowHeight="13.5"/>
  <cols>
    <col min="1" max="1" width="3.625" style="36" customWidth="1"/>
    <col min="2" max="2" width="4.625" style="36" customWidth="1"/>
    <col min="3" max="3" width="5.25" style="36" customWidth="1"/>
    <col min="4" max="4" width="7" style="36" customWidth="1"/>
    <col min="5" max="5" width="15.875" style="36" customWidth="1"/>
    <col min="6" max="6" width="9.625" style="36" customWidth="1"/>
    <col min="7" max="7" width="8.375" style="36" customWidth="1"/>
    <col min="8" max="17" width="7.125" style="36" customWidth="1"/>
    <col min="18" max="18" width="8.5" style="36" customWidth="1"/>
    <col min="19" max="20" width="7.125" style="36" customWidth="1"/>
    <col min="21" max="22" width="9.75" style="36" customWidth="1"/>
    <col min="23" max="16384" width="10" style="36"/>
  </cols>
  <sheetData>
    <row r="1" ht="16.35" customHeight="1" spans="1:20">
      <c r="A1" s="37"/>
      <c r="S1" s="38" t="s">
        <v>383</v>
      </c>
      <c r="T1" s="38"/>
    </row>
    <row r="2" ht="36.2" customHeight="1" spans="1:20">
      <c r="A2" s="39" t="s">
        <v>19</v>
      </c>
      <c r="B2" s="39"/>
      <c r="C2" s="39"/>
      <c r="D2" s="39"/>
      <c r="E2" s="39"/>
      <c r="F2" s="39"/>
      <c r="G2" s="39"/>
      <c r="H2" s="39"/>
      <c r="I2" s="39"/>
      <c r="J2" s="39"/>
      <c r="K2" s="39"/>
      <c r="L2" s="39"/>
      <c r="M2" s="39"/>
      <c r="N2" s="39"/>
      <c r="O2" s="39"/>
      <c r="P2" s="39"/>
      <c r="Q2" s="39"/>
      <c r="R2" s="39"/>
      <c r="S2" s="39"/>
      <c r="T2" s="39"/>
    </row>
    <row r="3" ht="24.2" customHeight="1" spans="1:20">
      <c r="A3" s="40" t="str">
        <f>"部门"&amp;":"&amp;封面!E4&amp;封面!E5</f>
        <v>部门:405005益阳市赫山区中医医院</v>
      </c>
      <c r="B3" s="40"/>
      <c r="C3" s="40"/>
      <c r="D3" s="40"/>
      <c r="E3" s="40"/>
      <c r="F3" s="40"/>
      <c r="G3" s="40"/>
      <c r="H3" s="40"/>
      <c r="I3" s="40"/>
      <c r="J3" s="40"/>
      <c r="K3" s="40"/>
      <c r="L3" s="40"/>
      <c r="M3" s="40"/>
      <c r="N3" s="40"/>
      <c r="O3" s="40"/>
      <c r="P3" s="40"/>
      <c r="Q3" s="40"/>
      <c r="R3" s="40"/>
      <c r="S3" s="41" t="s">
        <v>31</v>
      </c>
      <c r="T3" s="41"/>
    </row>
    <row r="4" ht="28.5" customHeight="1" spans="1:20">
      <c r="A4" s="42" t="s">
        <v>157</v>
      </c>
      <c r="B4" s="42"/>
      <c r="C4" s="42"/>
      <c r="D4" s="42" t="s">
        <v>198</v>
      </c>
      <c r="E4" s="42" t="s">
        <v>199</v>
      </c>
      <c r="F4" s="42" t="s">
        <v>304</v>
      </c>
      <c r="G4" s="42" t="s">
        <v>202</v>
      </c>
      <c r="H4" s="42"/>
      <c r="I4" s="42"/>
      <c r="J4" s="42"/>
      <c r="K4" s="42"/>
      <c r="L4" s="42"/>
      <c r="M4" s="42"/>
      <c r="N4" s="42"/>
      <c r="O4" s="42"/>
      <c r="P4" s="42"/>
      <c r="Q4" s="42"/>
      <c r="R4" s="42" t="s">
        <v>205</v>
      </c>
      <c r="S4" s="42"/>
      <c r="T4" s="42"/>
    </row>
    <row r="5" ht="36.2" customHeight="1" spans="1:20">
      <c r="A5" s="42" t="s">
        <v>165</v>
      </c>
      <c r="B5" s="42" t="s">
        <v>166</v>
      </c>
      <c r="C5" s="42" t="s">
        <v>167</v>
      </c>
      <c r="D5" s="42"/>
      <c r="E5" s="42"/>
      <c r="F5" s="42"/>
      <c r="G5" s="42" t="s">
        <v>136</v>
      </c>
      <c r="H5" s="42" t="s">
        <v>384</v>
      </c>
      <c r="I5" s="42" t="s">
        <v>357</v>
      </c>
      <c r="J5" s="42" t="s">
        <v>358</v>
      </c>
      <c r="K5" s="42" t="s">
        <v>385</v>
      </c>
      <c r="L5" s="42" t="s">
        <v>363</v>
      </c>
      <c r="M5" s="42" t="s">
        <v>359</v>
      </c>
      <c r="N5" s="42" t="s">
        <v>354</v>
      </c>
      <c r="O5" s="42" t="s">
        <v>316</v>
      </c>
      <c r="P5" s="42" t="s">
        <v>386</v>
      </c>
      <c r="Q5" s="42" t="s">
        <v>387</v>
      </c>
      <c r="R5" s="42" t="s">
        <v>136</v>
      </c>
      <c r="S5" s="42" t="s">
        <v>241</v>
      </c>
      <c r="T5" s="42" t="s">
        <v>374</v>
      </c>
    </row>
    <row r="6" ht="22.9" customHeight="1" spans="1:20">
      <c r="A6" s="43"/>
      <c r="B6" s="43"/>
      <c r="C6" s="43"/>
      <c r="D6" s="43"/>
      <c r="E6" s="43" t="s">
        <v>136</v>
      </c>
      <c r="F6" s="51">
        <f>'1收支总表'!F8</f>
        <v>20.4389</v>
      </c>
      <c r="G6" s="51">
        <f>F6</f>
        <v>20.4389</v>
      </c>
      <c r="H6" s="47">
        <f t="shared" ref="H6:I8" si="0">H7</f>
        <v>19.2389</v>
      </c>
      <c r="I6" s="47">
        <f t="shared" si="0"/>
        <v>1.2</v>
      </c>
      <c r="J6" s="51"/>
      <c r="K6" s="51"/>
      <c r="L6" s="51"/>
      <c r="M6" s="47">
        <f>M7</f>
        <v>0</v>
      </c>
      <c r="N6" s="51"/>
      <c r="O6" s="51">
        <f>O7</f>
        <v>0</v>
      </c>
      <c r="P6" s="51"/>
      <c r="Q6" s="51"/>
      <c r="R6" s="51"/>
      <c r="S6" s="51"/>
      <c r="T6" s="51"/>
    </row>
    <row r="7" ht="22.9" customHeight="1" spans="1:20">
      <c r="A7" s="43"/>
      <c r="B7" s="43"/>
      <c r="C7" s="43"/>
      <c r="D7" s="45" t="s">
        <v>154</v>
      </c>
      <c r="E7" s="45" t="s">
        <v>155</v>
      </c>
      <c r="F7" s="51">
        <f t="shared" ref="F7:G9" si="1">F6</f>
        <v>20.4389</v>
      </c>
      <c r="G7" s="51">
        <f t="shared" si="1"/>
        <v>20.4389</v>
      </c>
      <c r="H7" s="47">
        <f t="shared" si="0"/>
        <v>19.2389</v>
      </c>
      <c r="I7" s="47">
        <f t="shared" si="0"/>
        <v>1.2</v>
      </c>
      <c r="J7" s="51"/>
      <c r="K7" s="51"/>
      <c r="L7" s="51"/>
      <c r="M7" s="47">
        <f>M8</f>
        <v>0</v>
      </c>
      <c r="N7" s="51"/>
      <c r="O7" s="51">
        <f>O8</f>
        <v>0</v>
      </c>
      <c r="P7" s="51"/>
      <c r="Q7" s="51"/>
      <c r="R7" s="51"/>
      <c r="S7" s="51"/>
      <c r="T7" s="51"/>
    </row>
    <row r="8" ht="22.9" customHeight="1" spans="1:20">
      <c r="A8" s="43"/>
      <c r="B8" s="43"/>
      <c r="C8" s="43"/>
      <c r="D8" s="46">
        <f>封面!E4</f>
        <v>405005</v>
      </c>
      <c r="E8" s="46" t="str">
        <f>封面!E5</f>
        <v>益阳市赫山区中医医院</v>
      </c>
      <c r="F8" s="51">
        <f t="shared" si="1"/>
        <v>20.4389</v>
      </c>
      <c r="G8" s="51">
        <f t="shared" si="1"/>
        <v>20.4389</v>
      </c>
      <c r="H8" s="47">
        <f t="shared" si="0"/>
        <v>19.2389</v>
      </c>
      <c r="I8" s="47">
        <f t="shared" si="0"/>
        <v>1.2</v>
      </c>
      <c r="J8" s="51"/>
      <c r="K8" s="51"/>
      <c r="L8" s="51"/>
      <c r="M8" s="47">
        <f>M9</f>
        <v>0</v>
      </c>
      <c r="N8" s="51"/>
      <c r="O8" s="51">
        <f>O9</f>
        <v>0</v>
      </c>
      <c r="P8" s="51"/>
      <c r="Q8" s="51"/>
      <c r="R8" s="51"/>
      <c r="S8" s="51"/>
      <c r="T8" s="51"/>
    </row>
    <row r="9" ht="22.9" customHeight="1" spans="1:20">
      <c r="A9" s="52" t="s">
        <v>172</v>
      </c>
      <c r="B9" s="52" t="s">
        <v>173</v>
      </c>
      <c r="C9" s="52" t="s">
        <v>173</v>
      </c>
      <c r="D9" s="53">
        <f>D8</f>
        <v>405005</v>
      </c>
      <c r="E9" s="50" t="s">
        <v>175</v>
      </c>
      <c r="F9" s="51">
        <f t="shared" si="1"/>
        <v>20.4389</v>
      </c>
      <c r="G9" s="51">
        <f t="shared" si="1"/>
        <v>20.4389</v>
      </c>
      <c r="H9" s="47">
        <f>G9-I9-M9-O9</f>
        <v>19.2389</v>
      </c>
      <c r="I9" s="47">
        <f>VLOOKUP(封面!$E$5,[1]一般预算拨款!$A$7:$AB$32,24,0)</f>
        <v>1.2</v>
      </c>
      <c r="J9" s="47"/>
      <c r="K9" s="47"/>
      <c r="L9" s="47"/>
      <c r="M9" s="47">
        <f>VLOOKUP(封面!$E$5,[1]一般预算拨款!$A$7:$AB$32,26,0)</f>
        <v>0</v>
      </c>
      <c r="N9" s="47"/>
      <c r="O9" s="47">
        <f>VLOOKUP(封面!$E$5,[1]一般预算拨款!$A$7:$AB$32,18,0)</f>
        <v>0</v>
      </c>
      <c r="P9" s="47"/>
      <c r="Q9" s="47"/>
      <c r="R9" s="47"/>
      <c r="S9" s="47"/>
      <c r="T9" s="47"/>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1"/>
  <sheetViews>
    <sheetView zoomScale="143" zoomScaleNormal="143" topLeftCell="C1" workbookViewId="0">
      <selection activeCell="G11" sqref="G11"/>
    </sheetView>
  </sheetViews>
  <sheetFormatPr defaultColWidth="10" defaultRowHeight="13.5"/>
  <cols>
    <col min="1" max="1" width="5.25" style="36" customWidth="1"/>
    <col min="2" max="2" width="5.625" style="36" customWidth="1"/>
    <col min="3" max="3" width="5.875" style="36" customWidth="1"/>
    <col min="4" max="4" width="10.125" style="36" customWidth="1"/>
    <col min="5" max="5" width="18.125" style="36" customWidth="1"/>
    <col min="6" max="6" width="10.75" style="36" customWidth="1"/>
    <col min="7" max="34" width="7.125" style="36" customWidth="1"/>
    <col min="35" max="36" width="9.75" style="36" customWidth="1"/>
    <col min="37" max="16384" width="10" style="36"/>
  </cols>
  <sheetData>
    <row r="1" ht="13.9" customHeight="1" spans="1:34">
      <c r="A1" s="37"/>
      <c r="F1" s="37"/>
      <c r="AG1" s="38" t="s">
        <v>388</v>
      </c>
      <c r="AH1" s="38"/>
    </row>
    <row r="2" ht="43.9" customHeight="1" spans="1:34">
      <c r="A2" s="39" t="s">
        <v>20</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row>
    <row r="3" ht="24.2" customHeight="1" spans="1:34">
      <c r="A3" s="40" t="str">
        <f>"部门"&amp;":"&amp;封面!E4&amp;封面!E5</f>
        <v>部门:405005益阳市赫山区中医医院</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1" t="s">
        <v>31</v>
      </c>
      <c r="AH3" s="41"/>
    </row>
    <row r="4" ht="24.95" customHeight="1" spans="1:34">
      <c r="A4" s="42" t="s">
        <v>157</v>
      </c>
      <c r="B4" s="42"/>
      <c r="C4" s="42"/>
      <c r="D4" s="42" t="s">
        <v>198</v>
      </c>
      <c r="E4" s="42" t="s">
        <v>199</v>
      </c>
      <c r="F4" s="42" t="s">
        <v>389</v>
      </c>
      <c r="G4" s="42" t="s">
        <v>344</v>
      </c>
      <c r="H4" s="42" t="s">
        <v>345</v>
      </c>
      <c r="I4" s="42" t="s">
        <v>346</v>
      </c>
      <c r="J4" s="42" t="s">
        <v>347</v>
      </c>
      <c r="K4" s="42" t="s">
        <v>348</v>
      </c>
      <c r="L4" s="42" t="s">
        <v>349</v>
      </c>
      <c r="M4" s="55" t="s">
        <v>390</v>
      </c>
      <c r="N4" s="42" t="s">
        <v>350</v>
      </c>
      <c r="O4" s="42" t="s">
        <v>351</v>
      </c>
      <c r="P4" s="42" t="s">
        <v>352</v>
      </c>
      <c r="Q4" s="42" t="s">
        <v>353</v>
      </c>
      <c r="R4" s="42" t="s">
        <v>354</v>
      </c>
      <c r="S4" s="42" t="s">
        <v>386</v>
      </c>
      <c r="T4" s="42" t="s">
        <v>356</v>
      </c>
      <c r="U4" s="42" t="s">
        <v>357</v>
      </c>
      <c r="V4" s="42" t="s">
        <v>358</v>
      </c>
      <c r="W4" s="57" t="s">
        <v>359</v>
      </c>
      <c r="X4" s="42" t="s">
        <v>360</v>
      </c>
      <c r="Y4" s="42" t="s">
        <v>361</v>
      </c>
      <c r="Z4" s="42" t="s">
        <v>362</v>
      </c>
      <c r="AA4" s="42" t="s">
        <v>289</v>
      </c>
      <c r="AB4" s="42" t="s">
        <v>363</v>
      </c>
      <c r="AC4" s="57" t="s">
        <v>314</v>
      </c>
      <c r="AD4" s="57" t="s">
        <v>315</v>
      </c>
      <c r="AE4" s="57" t="s">
        <v>316</v>
      </c>
      <c r="AF4" s="57" t="s">
        <v>317</v>
      </c>
      <c r="AG4" s="42" t="s">
        <v>364</v>
      </c>
      <c r="AH4" s="42" t="s">
        <v>387</v>
      </c>
    </row>
    <row r="5" ht="21.6" customHeight="1" spans="1:34">
      <c r="A5" s="42" t="s">
        <v>165</v>
      </c>
      <c r="B5" s="42" t="s">
        <v>166</v>
      </c>
      <c r="C5" s="42" t="s">
        <v>167</v>
      </c>
      <c r="D5" s="42"/>
      <c r="E5" s="42"/>
      <c r="F5" s="42"/>
      <c r="G5" s="42"/>
      <c r="H5" s="42"/>
      <c r="I5" s="42"/>
      <c r="J5" s="42"/>
      <c r="K5" s="42"/>
      <c r="L5" s="42"/>
      <c r="M5" s="56"/>
      <c r="N5" s="42"/>
      <c r="O5" s="42"/>
      <c r="P5" s="42"/>
      <c r="Q5" s="42"/>
      <c r="R5" s="42"/>
      <c r="S5" s="42"/>
      <c r="T5" s="42"/>
      <c r="U5" s="42"/>
      <c r="V5" s="42"/>
      <c r="W5" s="57"/>
      <c r="X5" s="42"/>
      <c r="Y5" s="42"/>
      <c r="Z5" s="42"/>
      <c r="AA5" s="42"/>
      <c r="AB5" s="42"/>
      <c r="AC5" s="57"/>
      <c r="AD5" s="57"/>
      <c r="AE5" s="57"/>
      <c r="AF5" s="57"/>
      <c r="AG5" s="42"/>
      <c r="AH5" s="42"/>
    </row>
    <row r="6" ht="22.9" customHeight="1" spans="1:34">
      <c r="A6" s="48"/>
      <c r="B6" s="49"/>
      <c r="C6" s="49"/>
      <c r="D6" s="50"/>
      <c r="E6" s="50" t="s">
        <v>136</v>
      </c>
      <c r="F6" s="51">
        <f>'1收支总表'!F8</f>
        <v>20.4389</v>
      </c>
      <c r="G6" s="47">
        <f t="shared" ref="G6:H8" si="0">G7</f>
        <v>1.2</v>
      </c>
      <c r="H6" s="47">
        <f t="shared" si="0"/>
        <v>2</v>
      </c>
      <c r="I6" s="47"/>
      <c r="J6" s="47"/>
      <c r="K6" s="47">
        <f t="shared" ref="K6:L8" si="1">K7</f>
        <v>2</v>
      </c>
      <c r="L6" s="47">
        <f t="shared" si="1"/>
        <v>1.2</v>
      </c>
      <c r="M6" s="47">
        <f>M7</f>
        <v>2</v>
      </c>
      <c r="N6" s="51"/>
      <c r="O6" s="51"/>
      <c r="P6" s="51"/>
      <c r="Q6" s="51"/>
      <c r="R6" s="51"/>
      <c r="S6" s="51"/>
      <c r="T6" s="51"/>
      <c r="U6" s="47">
        <f>U7</f>
        <v>1.2</v>
      </c>
      <c r="V6" s="47"/>
      <c r="W6" s="47">
        <f>W7</f>
        <v>0</v>
      </c>
      <c r="X6" s="47"/>
      <c r="Y6" s="47"/>
      <c r="Z6" s="47"/>
      <c r="AA6" s="47">
        <v>1</v>
      </c>
      <c r="AB6" s="47"/>
      <c r="AC6" s="47">
        <f t="shared" ref="AC6:AF8" si="2">AC7</f>
        <v>3.9252</v>
      </c>
      <c r="AD6" s="47">
        <f t="shared" si="2"/>
        <v>5.9137</v>
      </c>
      <c r="AE6" s="47">
        <f t="shared" si="2"/>
        <v>0</v>
      </c>
      <c r="AF6" s="47">
        <f t="shared" si="2"/>
        <v>0</v>
      </c>
      <c r="AG6" s="51"/>
      <c r="AH6" s="51"/>
    </row>
    <row r="7" ht="22.9" customHeight="1" spans="1:34">
      <c r="A7" s="43"/>
      <c r="B7" s="43"/>
      <c r="C7" s="43"/>
      <c r="D7" s="45" t="s">
        <v>154</v>
      </c>
      <c r="E7" s="45" t="s">
        <v>155</v>
      </c>
      <c r="F7" s="51">
        <f>F6</f>
        <v>20.4389</v>
      </c>
      <c r="G7" s="47">
        <f t="shared" si="0"/>
        <v>1.2</v>
      </c>
      <c r="H7" s="47">
        <f t="shared" si="0"/>
        <v>2</v>
      </c>
      <c r="I7" s="47"/>
      <c r="J7" s="47"/>
      <c r="K7" s="47">
        <f t="shared" si="1"/>
        <v>2</v>
      </c>
      <c r="L7" s="47">
        <f t="shared" si="1"/>
        <v>1.2</v>
      </c>
      <c r="M7" s="47">
        <f>M8</f>
        <v>2</v>
      </c>
      <c r="N7" s="51"/>
      <c r="O7" s="51"/>
      <c r="P7" s="51"/>
      <c r="Q7" s="51"/>
      <c r="R7" s="51"/>
      <c r="S7" s="51"/>
      <c r="T7" s="51"/>
      <c r="U7" s="47">
        <f>U8</f>
        <v>1.2</v>
      </c>
      <c r="V7" s="47"/>
      <c r="W7" s="47">
        <f>W8</f>
        <v>0</v>
      </c>
      <c r="X7" s="47"/>
      <c r="Y7" s="47"/>
      <c r="Z7" s="47"/>
      <c r="AA7" s="47">
        <v>1</v>
      </c>
      <c r="AB7" s="47"/>
      <c r="AC7" s="47">
        <f t="shared" si="2"/>
        <v>3.9252</v>
      </c>
      <c r="AD7" s="47">
        <f t="shared" si="2"/>
        <v>5.9137</v>
      </c>
      <c r="AE7" s="47">
        <f t="shared" si="2"/>
        <v>0</v>
      </c>
      <c r="AF7" s="47">
        <f t="shared" si="2"/>
        <v>0</v>
      </c>
      <c r="AG7" s="51"/>
      <c r="AH7" s="51"/>
    </row>
    <row r="8" ht="22.9" customHeight="1" spans="1:34">
      <c r="A8" s="43"/>
      <c r="B8" s="43"/>
      <c r="C8" s="43"/>
      <c r="D8" s="46">
        <f>封面!E4</f>
        <v>405005</v>
      </c>
      <c r="E8" s="46" t="str">
        <f>封面!E5</f>
        <v>益阳市赫山区中医医院</v>
      </c>
      <c r="F8" s="51">
        <f>F7</f>
        <v>20.4389</v>
      </c>
      <c r="G8" s="47">
        <f t="shared" si="0"/>
        <v>1.2</v>
      </c>
      <c r="H8" s="47">
        <f t="shared" si="0"/>
        <v>2</v>
      </c>
      <c r="I8" s="47"/>
      <c r="J8" s="47"/>
      <c r="K8" s="47">
        <f t="shared" si="1"/>
        <v>2</v>
      </c>
      <c r="L8" s="47">
        <f t="shared" si="1"/>
        <v>1.2</v>
      </c>
      <c r="M8" s="47">
        <f>M9</f>
        <v>2</v>
      </c>
      <c r="N8" s="51"/>
      <c r="O8" s="51"/>
      <c r="P8" s="51"/>
      <c r="Q8" s="51"/>
      <c r="R8" s="51"/>
      <c r="S8" s="51"/>
      <c r="T8" s="51"/>
      <c r="U8" s="47">
        <f>U9</f>
        <v>1.2</v>
      </c>
      <c r="V8" s="47"/>
      <c r="W8" s="47">
        <f>W9</f>
        <v>0</v>
      </c>
      <c r="X8" s="47"/>
      <c r="Y8" s="47"/>
      <c r="Z8" s="47"/>
      <c r="AA8" s="47">
        <v>1</v>
      </c>
      <c r="AB8" s="47"/>
      <c r="AC8" s="47">
        <f t="shared" si="2"/>
        <v>3.9252</v>
      </c>
      <c r="AD8" s="47">
        <f t="shared" si="2"/>
        <v>5.9137</v>
      </c>
      <c r="AE8" s="47">
        <f t="shared" si="2"/>
        <v>0</v>
      </c>
      <c r="AF8" s="47">
        <f t="shared" si="2"/>
        <v>0</v>
      </c>
      <c r="AG8" s="51"/>
      <c r="AH8" s="51"/>
    </row>
    <row r="9" ht="22.9" customHeight="1" spans="1:34">
      <c r="A9" s="52" t="s">
        <v>172</v>
      </c>
      <c r="B9" s="52" t="s">
        <v>173</v>
      </c>
      <c r="C9" s="52" t="s">
        <v>173</v>
      </c>
      <c r="D9" s="53">
        <f>D8</f>
        <v>405005</v>
      </c>
      <c r="E9" s="50" t="s">
        <v>175</v>
      </c>
      <c r="F9" s="47">
        <f>F8</f>
        <v>20.4389</v>
      </c>
      <c r="G9" s="47">
        <f>VLOOKUP(封面!$E$5,[1]一般预算拨款!$A$7:$AB$32,19,0)</f>
        <v>1.2</v>
      </c>
      <c r="H9" s="47">
        <f>VLOOKUP(封面!$E$5,[1]一般预算拨款!$A$7:$AB$32,20,0)</f>
        <v>2</v>
      </c>
      <c r="I9" s="47"/>
      <c r="J9" s="47"/>
      <c r="K9" s="47">
        <f>VLOOKUP(封面!$E$5,[1]一般预算拨款!$A$7:$AB$32,21,0)</f>
        <v>2</v>
      </c>
      <c r="L9" s="47">
        <f>VLOOKUP(封面!$E$5,[1]一般预算拨款!$A$7:$AB$32,22,0)</f>
        <v>1.2</v>
      </c>
      <c r="M9" s="47">
        <f>VLOOKUP(封面!$E$5,[1]一般预算拨款!$A$7:$AB$32,23,0)</f>
        <v>2</v>
      </c>
      <c r="N9" s="47"/>
      <c r="O9" s="47"/>
      <c r="P9" s="47"/>
      <c r="Q9" s="47"/>
      <c r="R9" s="47"/>
      <c r="S9" s="47"/>
      <c r="T9" s="47"/>
      <c r="U9" s="47">
        <f>VLOOKUP(封面!$E$5,[1]一般预算拨款!$A$7:$AB$32,24,0)</f>
        <v>1.2</v>
      </c>
      <c r="V9" s="47"/>
      <c r="W9" s="47">
        <f>VLOOKUP(封面!$E$5,[1]一般预算拨款!$A$7:$AB$32,26,0)</f>
        <v>0</v>
      </c>
      <c r="X9" s="47"/>
      <c r="Y9" s="47"/>
      <c r="Z9" s="47"/>
      <c r="AA9" s="47">
        <v>1</v>
      </c>
      <c r="AB9" s="47"/>
      <c r="AC9" s="47">
        <f>VLOOKUP(封面!$E$5,[1]一般预算拨款!$A$7:$AB$32,14,0)</f>
        <v>3.9252</v>
      </c>
      <c r="AD9" s="47">
        <f>VLOOKUP(封面!$E$5,[1]一般预算拨款!$A$7:$AB$32,15,0)</f>
        <v>5.9137</v>
      </c>
      <c r="AE9" s="47">
        <f>VLOOKUP(封面!$E$5,[1]一般预算拨款!$A$7:$AB$32,18,0)</f>
        <v>0</v>
      </c>
      <c r="AF9" s="47">
        <f>VLOOKUP(封面!$E$5,[1]一般预算拨款!$A$7:$AB$32,16,0)</f>
        <v>0</v>
      </c>
      <c r="AG9" s="47"/>
      <c r="AH9" s="47"/>
    </row>
    <row r="11" spans="7:7">
      <c r="G11" s="54"/>
    </row>
  </sheetData>
  <mergeCells count="36">
    <mergeCell ref="AG1:AH1"/>
    <mergeCell ref="A2:AH2"/>
    <mergeCell ref="A3:AF3"/>
    <mergeCell ref="AG3:AH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43" zoomScaleNormal="143" topLeftCell="C1" workbookViewId="0">
      <selection activeCell="C10" sqref="C10"/>
    </sheetView>
  </sheetViews>
  <sheetFormatPr defaultColWidth="10" defaultRowHeight="13.5" outlineLevelRow="7" outlineLevelCol="7"/>
  <cols>
    <col min="1" max="1" width="12.875" style="36" customWidth="1"/>
    <col min="2" max="2" width="29.75" style="36" customWidth="1"/>
    <col min="3" max="3" width="20.75" style="36" customWidth="1"/>
    <col min="4" max="4" width="12.375" style="36" customWidth="1"/>
    <col min="5" max="5" width="10.375" style="36" customWidth="1"/>
    <col min="6" max="6" width="14.125" style="36" customWidth="1"/>
    <col min="7" max="8" width="13.75" style="36" customWidth="1"/>
    <col min="9" max="9" width="9.75" style="36" customWidth="1"/>
    <col min="10" max="16384" width="10" style="36"/>
  </cols>
  <sheetData>
    <row r="1" ht="16.35" customHeight="1" spans="1:8">
      <c r="A1" s="37"/>
      <c r="G1" s="38" t="s">
        <v>391</v>
      </c>
      <c r="H1" s="38"/>
    </row>
    <row r="2" ht="33.6" customHeight="1" spans="1:8">
      <c r="A2" s="39" t="s">
        <v>21</v>
      </c>
      <c r="B2" s="39"/>
      <c r="C2" s="39"/>
      <c r="D2" s="39"/>
      <c r="E2" s="39"/>
      <c r="F2" s="39"/>
      <c r="G2" s="39"/>
      <c r="H2" s="39"/>
    </row>
    <row r="3" ht="24.2" customHeight="1" spans="1:8">
      <c r="A3" s="40" t="str">
        <f>"部门"&amp;":"&amp;封面!E4&amp;封面!E5</f>
        <v>部门:405005益阳市赫山区中医医院</v>
      </c>
      <c r="B3" s="40"/>
      <c r="C3" s="40"/>
      <c r="D3" s="40"/>
      <c r="E3" s="40"/>
      <c r="F3" s="40"/>
      <c r="G3" s="40"/>
      <c r="H3" s="41" t="s">
        <v>31</v>
      </c>
    </row>
    <row r="4" ht="23.25" customHeight="1" spans="1:8">
      <c r="A4" s="42" t="s">
        <v>392</v>
      </c>
      <c r="B4" s="42" t="s">
        <v>393</v>
      </c>
      <c r="C4" s="42" t="s">
        <v>394</v>
      </c>
      <c r="D4" s="42" t="s">
        <v>395</v>
      </c>
      <c r="E4" s="42" t="s">
        <v>396</v>
      </c>
      <c r="F4" s="42"/>
      <c r="G4" s="42"/>
      <c r="H4" s="42" t="s">
        <v>397</v>
      </c>
    </row>
    <row r="5" ht="25.9" customHeight="1" spans="1:8">
      <c r="A5" s="42"/>
      <c r="B5" s="42"/>
      <c r="C5" s="42"/>
      <c r="D5" s="42"/>
      <c r="E5" s="42" t="s">
        <v>138</v>
      </c>
      <c r="F5" s="42" t="s">
        <v>398</v>
      </c>
      <c r="G5" s="42" t="s">
        <v>399</v>
      </c>
      <c r="H5" s="42"/>
    </row>
    <row r="6" ht="22.9" customHeight="1" spans="1:8">
      <c r="A6" s="43"/>
      <c r="B6" s="43" t="s">
        <v>136</v>
      </c>
      <c r="C6" s="44">
        <f>D6+E6+H6</f>
        <v>0</v>
      </c>
      <c r="D6" s="44"/>
      <c r="E6" s="44">
        <f>F6+G6</f>
        <v>0</v>
      </c>
      <c r="F6" s="44"/>
      <c r="G6" s="44">
        <f>G7</f>
        <v>0</v>
      </c>
      <c r="H6" s="44">
        <f>H7</f>
        <v>0</v>
      </c>
    </row>
    <row r="7" ht="22.9" customHeight="1" spans="1:8">
      <c r="A7" s="45" t="s">
        <v>154</v>
      </c>
      <c r="B7" s="45" t="s">
        <v>155</v>
      </c>
      <c r="C7" s="44">
        <f t="shared" ref="C7:C8" si="0">D7+E7+H7</f>
        <v>0</v>
      </c>
      <c r="D7" s="44"/>
      <c r="E7" s="44">
        <f>F7+G7</f>
        <v>0</v>
      </c>
      <c r="F7" s="44"/>
      <c r="G7" s="44">
        <f>G8</f>
        <v>0</v>
      </c>
      <c r="H7" s="44">
        <f>H8</f>
        <v>0</v>
      </c>
    </row>
    <row r="8" ht="22.9" customHeight="1" spans="1:8">
      <c r="A8" s="46">
        <f>封面!E4</f>
        <v>405005</v>
      </c>
      <c r="B8" s="46" t="str">
        <f>封面!E5</f>
        <v>益阳市赫山区中医医院</v>
      </c>
      <c r="C8" s="44">
        <f t="shared" si="0"/>
        <v>0</v>
      </c>
      <c r="D8" s="47"/>
      <c r="E8" s="44">
        <f>F8+G8</f>
        <v>0</v>
      </c>
      <c r="F8" s="47"/>
      <c r="G8" s="47">
        <f>VLOOKUP(封面!$E$5,[1]一般预算拨款!$A$7:$AB$32,18,0)</f>
        <v>0</v>
      </c>
      <c r="H8" s="47">
        <f>VLOOKUP(封面!$E$5,[1]一般预算拨款!$A$7:$AB$32,26,0)</f>
        <v>0</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1" sqref="G1:H1"/>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ht="16.35" customHeight="1" spans="1:8">
      <c r="A1" s="3"/>
      <c r="G1" s="24" t="s">
        <v>400</v>
      </c>
      <c r="H1" s="24"/>
    </row>
    <row r="2" ht="38.85" customHeight="1" spans="1:8">
      <c r="A2" s="25" t="s">
        <v>22</v>
      </c>
      <c r="B2" s="25"/>
      <c r="C2" s="25"/>
      <c r="D2" s="25"/>
      <c r="E2" s="25"/>
      <c r="F2" s="25"/>
      <c r="G2" s="25"/>
      <c r="H2" s="25"/>
    </row>
    <row r="3" ht="24.2" customHeight="1" spans="1:8">
      <c r="A3" s="19" t="str">
        <f>"部门"&amp;":"&amp;封面!E4&amp;封面!E5</f>
        <v>部门:405005益阳市赫山区中医医院</v>
      </c>
      <c r="B3" s="19"/>
      <c r="C3" s="19"/>
      <c r="D3" s="19"/>
      <c r="E3" s="19"/>
      <c r="F3" s="19"/>
      <c r="G3" s="19"/>
      <c r="H3" s="17" t="s">
        <v>31</v>
      </c>
    </row>
    <row r="4" ht="23.25" customHeight="1" spans="1:8">
      <c r="A4" s="20" t="s">
        <v>158</v>
      </c>
      <c r="B4" s="20" t="s">
        <v>159</v>
      </c>
      <c r="C4" s="20" t="s">
        <v>136</v>
      </c>
      <c r="D4" s="20" t="s">
        <v>401</v>
      </c>
      <c r="E4" s="20"/>
      <c r="F4" s="20"/>
      <c r="G4" s="20"/>
      <c r="H4" s="20" t="s">
        <v>161</v>
      </c>
    </row>
    <row r="5" ht="19.9" customHeight="1" spans="1:8">
      <c r="A5" s="20"/>
      <c r="B5" s="20"/>
      <c r="C5" s="20"/>
      <c r="D5" s="20" t="s">
        <v>138</v>
      </c>
      <c r="E5" s="20" t="s">
        <v>239</v>
      </c>
      <c r="F5" s="20"/>
      <c r="G5" s="20" t="s">
        <v>240</v>
      </c>
      <c r="H5" s="20"/>
    </row>
    <row r="6" ht="27.6" customHeight="1" spans="1:8">
      <c r="A6" s="20"/>
      <c r="B6" s="20"/>
      <c r="C6" s="20"/>
      <c r="D6" s="20"/>
      <c r="E6" s="20" t="s">
        <v>217</v>
      </c>
      <c r="F6" s="20" t="s">
        <v>209</v>
      </c>
      <c r="G6" s="20"/>
      <c r="H6" s="20"/>
    </row>
    <row r="7" ht="22.9" customHeight="1" spans="1:8">
      <c r="A7" s="23"/>
      <c r="B7" s="26" t="s">
        <v>136</v>
      </c>
      <c r="C7" s="22">
        <v>0</v>
      </c>
      <c r="D7" s="22"/>
      <c r="E7" s="22"/>
      <c r="F7" s="22"/>
      <c r="G7" s="22"/>
      <c r="H7" s="22"/>
    </row>
    <row r="8" ht="22.9" customHeight="1" spans="1:8">
      <c r="A8" s="30"/>
      <c r="B8" s="30"/>
      <c r="C8" s="22"/>
      <c r="D8" s="22"/>
      <c r="E8" s="22"/>
      <c r="F8" s="22"/>
      <c r="G8" s="22"/>
      <c r="H8" s="22"/>
    </row>
    <row r="9" ht="22.9" customHeight="1" spans="1:8">
      <c r="A9" s="21"/>
      <c r="B9" s="21"/>
      <c r="C9" s="22"/>
      <c r="D9" s="22"/>
      <c r="E9" s="22"/>
      <c r="F9" s="22"/>
      <c r="G9" s="22"/>
      <c r="H9" s="22"/>
    </row>
    <row r="10" ht="22.9" customHeight="1" spans="1:8">
      <c r="A10" s="21"/>
      <c r="B10" s="21"/>
      <c r="C10" s="22"/>
      <c r="D10" s="22"/>
      <c r="E10" s="22"/>
      <c r="F10" s="22"/>
      <c r="G10" s="22"/>
      <c r="H10" s="22"/>
    </row>
    <row r="11" ht="22.9" customHeight="1" spans="1:8">
      <c r="A11" s="21"/>
      <c r="B11" s="21"/>
      <c r="C11" s="22"/>
      <c r="D11" s="22"/>
      <c r="E11" s="22"/>
      <c r="F11" s="22"/>
      <c r="G11" s="22"/>
      <c r="H11" s="22"/>
    </row>
    <row r="12" ht="22.9" customHeight="1" spans="1:8">
      <c r="A12" s="27"/>
      <c r="B12" s="27"/>
      <c r="C12" s="28"/>
      <c r="D12" s="28"/>
      <c r="E12" s="31"/>
      <c r="F12" s="31"/>
      <c r="G12" s="31"/>
      <c r="H12" s="31"/>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2" workbookViewId="0">
      <selection activeCell="A17" sqref="A17"/>
    </sheetView>
  </sheetViews>
  <sheetFormatPr defaultColWidth="10" defaultRowHeight="13.5" outlineLevelCol="2"/>
  <cols>
    <col min="1" max="1" width="6.375" customWidth="1"/>
    <col min="2" max="2" width="9.875" customWidth="1"/>
    <col min="3" max="3" width="52.375" customWidth="1"/>
    <col min="4" max="4" width="9.75" customWidth="1"/>
  </cols>
  <sheetData>
    <row r="1" ht="32.85" customHeight="1" spans="1:3">
      <c r="A1" s="3"/>
      <c r="B1" s="18" t="s">
        <v>4</v>
      </c>
      <c r="C1" s="18"/>
    </row>
    <row r="2" ht="24.95" customHeight="1" spans="2:3">
      <c r="B2" s="18"/>
      <c r="C2" s="18"/>
    </row>
    <row r="3" ht="31.15" customHeight="1" spans="2:3">
      <c r="B3" s="119" t="s">
        <v>5</v>
      </c>
      <c r="C3" s="119"/>
    </row>
    <row r="4" ht="32.65" customHeight="1" spans="2:3">
      <c r="B4" s="120">
        <v>1</v>
      </c>
      <c r="C4" s="121" t="s">
        <v>6</v>
      </c>
    </row>
    <row r="5" ht="32.65" customHeight="1" spans="2:3">
      <c r="B5" s="120">
        <v>2</v>
      </c>
      <c r="C5" s="122" t="s">
        <v>7</v>
      </c>
    </row>
    <row r="6" ht="32.65" customHeight="1" spans="2:3">
      <c r="B6" s="120">
        <v>3</v>
      </c>
      <c r="C6" s="121" t="s">
        <v>8</v>
      </c>
    </row>
    <row r="7" ht="32.65" customHeight="1" spans="2:3">
      <c r="B7" s="120">
        <v>4</v>
      </c>
      <c r="C7" s="121" t="s">
        <v>9</v>
      </c>
    </row>
    <row r="8" ht="32.65" customHeight="1" spans="2:3">
      <c r="B8" s="120">
        <v>5</v>
      </c>
      <c r="C8" s="121" t="s">
        <v>10</v>
      </c>
    </row>
    <row r="9" ht="32.65" customHeight="1" spans="2:3">
      <c r="B9" s="120">
        <v>6</v>
      </c>
      <c r="C9" s="121" t="s">
        <v>11</v>
      </c>
    </row>
    <row r="10" ht="32.65" customHeight="1" spans="2:3">
      <c r="B10" s="120">
        <v>7</v>
      </c>
      <c r="C10" s="121" t="s">
        <v>12</v>
      </c>
    </row>
    <row r="11" ht="32.65" customHeight="1" spans="2:3">
      <c r="B11" s="120">
        <v>8</v>
      </c>
      <c r="C11" s="121" t="s">
        <v>13</v>
      </c>
    </row>
    <row r="12" ht="32.65" customHeight="1" spans="2:3">
      <c r="B12" s="120">
        <v>9</v>
      </c>
      <c r="C12" s="121" t="s">
        <v>14</v>
      </c>
    </row>
    <row r="13" ht="32.65" customHeight="1" spans="2:3">
      <c r="B13" s="120">
        <v>10</v>
      </c>
      <c r="C13" s="121" t="s">
        <v>15</v>
      </c>
    </row>
    <row r="14" ht="32.65" customHeight="1" spans="2:3">
      <c r="B14" s="120">
        <v>11</v>
      </c>
      <c r="C14" s="121" t="s">
        <v>16</v>
      </c>
    </row>
    <row r="15" ht="32.65" customHeight="1" spans="2:3">
      <c r="B15" s="120">
        <v>12</v>
      </c>
      <c r="C15" s="121" t="s">
        <v>17</v>
      </c>
    </row>
    <row r="16" ht="32.65" customHeight="1" spans="2:3">
      <c r="B16" s="120">
        <v>13</v>
      </c>
      <c r="C16" s="121" t="s">
        <v>18</v>
      </c>
    </row>
    <row r="17" ht="32.65" customHeight="1" spans="2:3">
      <c r="B17" s="120">
        <v>14</v>
      </c>
      <c r="C17" s="121" t="s">
        <v>19</v>
      </c>
    </row>
    <row r="18" ht="32.65" customHeight="1" spans="2:3">
      <c r="B18" s="120">
        <v>15</v>
      </c>
      <c r="C18" s="121" t="s">
        <v>20</v>
      </c>
    </row>
    <row r="19" ht="32.65" customHeight="1" spans="2:3">
      <c r="B19" s="120">
        <v>16</v>
      </c>
      <c r="C19" s="121" t="s">
        <v>21</v>
      </c>
    </row>
    <row r="20" ht="32.65" customHeight="1" spans="2:3">
      <c r="B20" s="120">
        <v>17</v>
      </c>
      <c r="C20" s="121" t="s">
        <v>22</v>
      </c>
    </row>
    <row r="21" ht="32.65" customHeight="1" spans="2:3">
      <c r="B21" s="120">
        <v>18</v>
      </c>
      <c r="C21" s="121" t="s">
        <v>23</v>
      </c>
    </row>
    <row r="22" ht="32.65" customHeight="1" spans="2:3">
      <c r="B22" s="120">
        <v>19</v>
      </c>
      <c r="C22" s="121" t="s">
        <v>24</v>
      </c>
    </row>
    <row r="23" ht="32.65" customHeight="1" spans="2:3">
      <c r="B23" s="120">
        <v>20</v>
      </c>
      <c r="C23" s="121" t="s">
        <v>25</v>
      </c>
    </row>
    <row r="24" ht="32.65" customHeight="1" spans="2:3">
      <c r="B24" s="120">
        <v>21</v>
      </c>
      <c r="C24" s="121" t="s">
        <v>26</v>
      </c>
    </row>
    <row r="25" ht="32.65" customHeight="1" spans="2:3">
      <c r="B25" s="120">
        <v>22</v>
      </c>
      <c r="C25" s="121" t="s">
        <v>27</v>
      </c>
    </row>
    <row r="26" ht="32.65" customHeight="1" spans="2:3">
      <c r="B26" s="120">
        <v>23</v>
      </c>
      <c r="C26" s="121" t="s">
        <v>28</v>
      </c>
    </row>
    <row r="27" ht="32.65" customHeight="1" spans="2:3">
      <c r="B27" s="120">
        <v>24</v>
      </c>
      <c r="C27" s="121"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S1" sqref="S1:T1"/>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20">
      <c r="A1" s="3"/>
      <c r="S1" s="24" t="s">
        <v>402</v>
      </c>
      <c r="T1" s="24"/>
    </row>
    <row r="2" ht="47.45" customHeight="1" spans="1:17">
      <c r="A2" s="25" t="s">
        <v>23</v>
      </c>
      <c r="B2" s="25"/>
      <c r="C2" s="25"/>
      <c r="D2" s="25"/>
      <c r="E2" s="25"/>
      <c r="F2" s="25"/>
      <c r="G2" s="25"/>
      <c r="H2" s="25"/>
      <c r="I2" s="25"/>
      <c r="J2" s="25"/>
      <c r="K2" s="25"/>
      <c r="L2" s="25"/>
      <c r="M2" s="25"/>
      <c r="N2" s="25"/>
      <c r="O2" s="25"/>
      <c r="P2" s="25"/>
      <c r="Q2" s="25"/>
    </row>
    <row r="3" ht="24.2" customHeight="1" spans="1:20">
      <c r="A3" s="19" t="str">
        <f>"部门"&amp;":"&amp;封面!E4&amp;封面!E5</f>
        <v>部门:405005益阳市赫山区中医医院</v>
      </c>
      <c r="B3" s="19"/>
      <c r="C3" s="19"/>
      <c r="D3" s="19"/>
      <c r="E3" s="19"/>
      <c r="F3" s="19"/>
      <c r="G3" s="19"/>
      <c r="H3" s="19"/>
      <c r="I3" s="19"/>
      <c r="J3" s="19"/>
      <c r="K3" s="19"/>
      <c r="L3" s="19"/>
      <c r="M3" s="19"/>
      <c r="N3" s="19"/>
      <c r="O3" s="19"/>
      <c r="P3" s="19"/>
      <c r="Q3" s="19"/>
      <c r="R3" s="19"/>
      <c r="S3" s="17" t="s">
        <v>31</v>
      </c>
      <c r="T3" s="17"/>
    </row>
    <row r="4" ht="27.6" customHeight="1" spans="1:20">
      <c r="A4" s="20" t="s">
        <v>157</v>
      </c>
      <c r="B4" s="20"/>
      <c r="C4" s="20"/>
      <c r="D4" s="20" t="s">
        <v>198</v>
      </c>
      <c r="E4" s="20" t="s">
        <v>199</v>
      </c>
      <c r="F4" s="20" t="s">
        <v>200</v>
      </c>
      <c r="G4" s="20" t="s">
        <v>201</v>
      </c>
      <c r="H4" s="20" t="s">
        <v>202</v>
      </c>
      <c r="I4" s="20" t="s">
        <v>203</v>
      </c>
      <c r="J4" s="20" t="s">
        <v>204</v>
      </c>
      <c r="K4" s="20" t="s">
        <v>205</v>
      </c>
      <c r="L4" s="20" t="s">
        <v>206</v>
      </c>
      <c r="M4" s="20" t="s">
        <v>207</v>
      </c>
      <c r="N4" s="20" t="s">
        <v>208</v>
      </c>
      <c r="O4" s="20" t="s">
        <v>209</v>
      </c>
      <c r="P4" s="20" t="s">
        <v>210</v>
      </c>
      <c r="Q4" s="20" t="s">
        <v>211</v>
      </c>
      <c r="R4" s="20" t="s">
        <v>212</v>
      </c>
      <c r="S4" s="20" t="s">
        <v>213</v>
      </c>
      <c r="T4" s="20" t="s">
        <v>214</v>
      </c>
    </row>
    <row r="5" ht="19.9" customHeight="1" spans="1:20">
      <c r="A5" s="20" t="s">
        <v>165</v>
      </c>
      <c r="B5" s="20" t="s">
        <v>166</v>
      </c>
      <c r="C5" s="20" t="s">
        <v>167</v>
      </c>
      <c r="D5" s="20"/>
      <c r="E5" s="20"/>
      <c r="F5" s="20"/>
      <c r="G5" s="20"/>
      <c r="H5" s="20"/>
      <c r="I5" s="20"/>
      <c r="J5" s="20"/>
      <c r="K5" s="20"/>
      <c r="L5" s="20"/>
      <c r="M5" s="20"/>
      <c r="N5" s="20"/>
      <c r="O5" s="20"/>
      <c r="P5" s="20"/>
      <c r="Q5" s="20"/>
      <c r="R5" s="20"/>
      <c r="S5" s="20"/>
      <c r="T5" s="20"/>
    </row>
    <row r="6" ht="22.9" customHeight="1" spans="1:20">
      <c r="A6" s="23"/>
      <c r="B6" s="23"/>
      <c r="C6" s="23"/>
      <c r="D6" s="23"/>
      <c r="E6" s="23" t="s">
        <v>136</v>
      </c>
      <c r="F6" s="22">
        <v>0</v>
      </c>
      <c r="G6" s="22"/>
      <c r="H6" s="22"/>
      <c r="I6" s="22"/>
      <c r="J6" s="22"/>
      <c r="K6" s="22"/>
      <c r="L6" s="22"/>
      <c r="M6" s="22"/>
      <c r="N6" s="22"/>
      <c r="O6" s="22"/>
      <c r="P6" s="22"/>
      <c r="Q6" s="22"/>
      <c r="R6" s="22"/>
      <c r="S6" s="22"/>
      <c r="T6" s="22"/>
    </row>
    <row r="7" ht="22.9" customHeight="1" spans="1:20">
      <c r="A7" s="23"/>
      <c r="B7" s="23"/>
      <c r="C7" s="23"/>
      <c r="D7" s="30"/>
      <c r="E7" s="30"/>
      <c r="F7" s="22"/>
      <c r="G7" s="22"/>
      <c r="H7" s="22"/>
      <c r="I7" s="22"/>
      <c r="J7" s="22"/>
      <c r="K7" s="22"/>
      <c r="L7" s="22"/>
      <c r="M7" s="22"/>
      <c r="N7" s="22"/>
      <c r="O7" s="22"/>
      <c r="P7" s="22"/>
      <c r="Q7" s="22"/>
      <c r="R7" s="22"/>
      <c r="S7" s="22"/>
      <c r="T7" s="22"/>
    </row>
    <row r="8" ht="22.9" customHeight="1" spans="1:20">
      <c r="A8" s="32"/>
      <c r="B8" s="32"/>
      <c r="C8" s="32"/>
      <c r="D8" s="21"/>
      <c r="E8" s="21"/>
      <c r="F8" s="22"/>
      <c r="G8" s="22"/>
      <c r="H8" s="22"/>
      <c r="I8" s="22"/>
      <c r="J8" s="22"/>
      <c r="K8" s="22"/>
      <c r="L8" s="22"/>
      <c r="M8" s="22"/>
      <c r="N8" s="22"/>
      <c r="O8" s="22"/>
      <c r="P8" s="22"/>
      <c r="Q8" s="22"/>
      <c r="R8" s="22"/>
      <c r="S8" s="22"/>
      <c r="T8" s="22"/>
    </row>
    <row r="9" ht="22.9" customHeight="1" spans="1:20">
      <c r="A9" s="33"/>
      <c r="B9" s="33"/>
      <c r="C9" s="33"/>
      <c r="D9" s="27"/>
      <c r="E9" s="34"/>
      <c r="F9" s="35"/>
      <c r="G9" s="35"/>
      <c r="H9" s="35"/>
      <c r="I9" s="35"/>
      <c r="J9" s="35"/>
      <c r="K9" s="35"/>
      <c r="L9" s="35"/>
      <c r="M9" s="35"/>
      <c r="N9" s="35"/>
      <c r="O9" s="35"/>
      <c r="P9" s="35"/>
      <c r="Q9" s="35"/>
      <c r="R9" s="35"/>
      <c r="S9" s="35"/>
      <c r="T9" s="35"/>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S1" sqref="S1:T1"/>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20">
      <c r="A1" s="3"/>
      <c r="S1" s="24" t="s">
        <v>403</v>
      </c>
      <c r="T1" s="24"/>
    </row>
    <row r="2" ht="47.45" customHeight="1" spans="1:20">
      <c r="A2" s="25" t="s">
        <v>24</v>
      </c>
      <c r="B2" s="25"/>
      <c r="C2" s="25"/>
      <c r="D2" s="25"/>
      <c r="E2" s="25"/>
      <c r="F2" s="25"/>
      <c r="G2" s="25"/>
      <c r="H2" s="25"/>
      <c r="I2" s="25"/>
      <c r="J2" s="25"/>
      <c r="K2" s="25"/>
      <c r="L2" s="25"/>
      <c r="M2" s="25"/>
      <c r="N2" s="25"/>
      <c r="O2" s="25"/>
      <c r="P2" s="25"/>
      <c r="Q2" s="25"/>
      <c r="R2" s="25"/>
      <c r="S2" s="25"/>
      <c r="T2" s="25"/>
    </row>
    <row r="3" ht="21.6" customHeight="1" spans="1:20">
      <c r="A3" s="19" t="str">
        <f>"部门"&amp;":"&amp;封面!E4&amp;封面!E5</f>
        <v>部门:405005益阳市赫山区中医医院</v>
      </c>
      <c r="B3" s="19"/>
      <c r="C3" s="19"/>
      <c r="D3" s="19"/>
      <c r="E3" s="19"/>
      <c r="F3" s="19"/>
      <c r="G3" s="19"/>
      <c r="H3" s="19"/>
      <c r="I3" s="19"/>
      <c r="J3" s="19"/>
      <c r="K3" s="19"/>
      <c r="L3" s="19"/>
      <c r="M3" s="19"/>
      <c r="N3" s="19"/>
      <c r="O3" s="19"/>
      <c r="P3" s="19"/>
      <c r="Q3" s="19"/>
      <c r="R3" s="19"/>
      <c r="S3" s="17" t="s">
        <v>31</v>
      </c>
      <c r="T3" s="17"/>
    </row>
    <row r="4" ht="29.25" customHeight="1" spans="1:20">
      <c r="A4" s="20" t="s">
        <v>157</v>
      </c>
      <c r="B4" s="20"/>
      <c r="C4" s="20"/>
      <c r="D4" s="20" t="s">
        <v>198</v>
      </c>
      <c r="E4" s="20" t="s">
        <v>199</v>
      </c>
      <c r="F4" s="20" t="s">
        <v>216</v>
      </c>
      <c r="G4" s="20" t="s">
        <v>160</v>
      </c>
      <c r="H4" s="20"/>
      <c r="I4" s="20"/>
      <c r="J4" s="20"/>
      <c r="K4" s="20" t="s">
        <v>161</v>
      </c>
      <c r="L4" s="20"/>
      <c r="M4" s="20"/>
      <c r="N4" s="20"/>
      <c r="O4" s="20"/>
      <c r="P4" s="20"/>
      <c r="Q4" s="20"/>
      <c r="R4" s="20"/>
      <c r="S4" s="20"/>
      <c r="T4" s="20"/>
    </row>
    <row r="5" ht="50.1" customHeight="1" spans="1:20">
      <c r="A5" s="20" t="s">
        <v>165</v>
      </c>
      <c r="B5" s="20" t="s">
        <v>166</v>
      </c>
      <c r="C5" s="20" t="s">
        <v>167</v>
      </c>
      <c r="D5" s="20"/>
      <c r="E5" s="20"/>
      <c r="F5" s="20"/>
      <c r="G5" s="20" t="s">
        <v>136</v>
      </c>
      <c r="H5" s="20" t="s">
        <v>217</v>
      </c>
      <c r="I5" s="20" t="s">
        <v>218</v>
      </c>
      <c r="J5" s="20" t="s">
        <v>209</v>
      </c>
      <c r="K5" s="20" t="s">
        <v>136</v>
      </c>
      <c r="L5" s="20" t="s">
        <v>220</v>
      </c>
      <c r="M5" s="20" t="s">
        <v>221</v>
      </c>
      <c r="N5" s="20" t="s">
        <v>211</v>
      </c>
      <c r="O5" s="20" t="s">
        <v>222</v>
      </c>
      <c r="P5" s="20" t="s">
        <v>223</v>
      </c>
      <c r="Q5" s="20" t="s">
        <v>224</v>
      </c>
      <c r="R5" s="20" t="s">
        <v>207</v>
      </c>
      <c r="S5" s="20" t="s">
        <v>210</v>
      </c>
      <c r="T5" s="20" t="s">
        <v>214</v>
      </c>
    </row>
    <row r="6" ht="22.9" customHeight="1" spans="1:20">
      <c r="A6" s="23"/>
      <c r="B6" s="23"/>
      <c r="C6" s="23"/>
      <c r="D6" s="23"/>
      <c r="E6" s="23" t="s">
        <v>136</v>
      </c>
      <c r="F6" s="22">
        <v>0</v>
      </c>
      <c r="G6" s="22"/>
      <c r="H6" s="22"/>
      <c r="I6" s="22"/>
      <c r="J6" s="22"/>
      <c r="K6" s="22"/>
      <c r="L6" s="22"/>
      <c r="M6" s="22"/>
      <c r="N6" s="22"/>
      <c r="O6" s="22"/>
      <c r="P6" s="22"/>
      <c r="Q6" s="22"/>
      <c r="R6" s="22"/>
      <c r="S6" s="22"/>
      <c r="T6" s="22"/>
    </row>
    <row r="7" ht="22.9" customHeight="1" spans="1:20">
      <c r="A7" s="23"/>
      <c r="B7" s="23"/>
      <c r="C7" s="23"/>
      <c r="D7" s="30"/>
      <c r="E7" s="30"/>
      <c r="F7" s="22"/>
      <c r="G7" s="22"/>
      <c r="H7" s="22"/>
      <c r="I7" s="22"/>
      <c r="J7" s="22"/>
      <c r="K7" s="22"/>
      <c r="L7" s="22"/>
      <c r="M7" s="22"/>
      <c r="N7" s="22"/>
      <c r="O7" s="22"/>
      <c r="P7" s="22"/>
      <c r="Q7" s="22"/>
      <c r="R7" s="22"/>
      <c r="S7" s="22"/>
      <c r="T7" s="22"/>
    </row>
    <row r="8" ht="22.9" customHeight="1" spans="1:20">
      <c r="A8" s="32"/>
      <c r="B8" s="32"/>
      <c r="C8" s="32"/>
      <c r="D8" s="21"/>
      <c r="E8" s="21"/>
      <c r="F8" s="22"/>
      <c r="G8" s="22"/>
      <c r="H8" s="22"/>
      <c r="I8" s="22"/>
      <c r="J8" s="22"/>
      <c r="K8" s="22"/>
      <c r="L8" s="22"/>
      <c r="M8" s="22"/>
      <c r="N8" s="22"/>
      <c r="O8" s="22"/>
      <c r="P8" s="22"/>
      <c r="Q8" s="22"/>
      <c r="R8" s="22"/>
      <c r="S8" s="22"/>
      <c r="T8" s="22"/>
    </row>
    <row r="9" ht="22.9" customHeight="1" spans="1:20">
      <c r="A9" s="33"/>
      <c r="B9" s="33"/>
      <c r="C9" s="33"/>
      <c r="D9" s="27"/>
      <c r="E9" s="34"/>
      <c r="F9" s="31"/>
      <c r="G9" s="28"/>
      <c r="H9" s="28"/>
      <c r="I9" s="28"/>
      <c r="J9" s="28"/>
      <c r="K9" s="28"/>
      <c r="L9" s="28"/>
      <c r="M9" s="28"/>
      <c r="N9" s="28"/>
      <c r="O9" s="28"/>
      <c r="P9" s="28"/>
      <c r="Q9" s="28"/>
      <c r="R9" s="28"/>
      <c r="S9" s="28"/>
      <c r="T9" s="28"/>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1" sqref="H1"/>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8">
      <c r="A1" s="3"/>
      <c r="H1" s="24" t="s">
        <v>404</v>
      </c>
    </row>
    <row r="2" ht="38.85" customHeight="1" spans="1:8">
      <c r="A2" s="25" t="s">
        <v>405</v>
      </c>
      <c r="B2" s="25"/>
      <c r="C2" s="25"/>
      <c r="D2" s="25"/>
      <c r="E2" s="25"/>
      <c r="F2" s="25"/>
      <c r="G2" s="25"/>
      <c r="H2" s="25"/>
    </row>
    <row r="3" ht="24.2" customHeight="1" spans="1:8">
      <c r="A3" s="19" t="str">
        <f>"部门"&amp;":"&amp;封面!E4&amp;封面!E5</f>
        <v>部门:405005益阳市赫山区中医医院</v>
      </c>
      <c r="B3" s="19"/>
      <c r="C3" s="19"/>
      <c r="D3" s="19"/>
      <c r="E3" s="19"/>
      <c r="F3" s="19"/>
      <c r="G3" s="19"/>
      <c r="H3" s="17" t="s">
        <v>31</v>
      </c>
    </row>
    <row r="4" ht="19.9" customHeight="1" spans="1:8">
      <c r="A4" s="20" t="s">
        <v>158</v>
      </c>
      <c r="B4" s="20" t="s">
        <v>159</v>
      </c>
      <c r="C4" s="20" t="s">
        <v>136</v>
      </c>
      <c r="D4" s="20" t="s">
        <v>406</v>
      </c>
      <c r="E4" s="20"/>
      <c r="F4" s="20"/>
      <c r="G4" s="20"/>
      <c r="H4" s="20" t="s">
        <v>161</v>
      </c>
    </row>
    <row r="5" ht="23.25" customHeight="1" spans="1:8">
      <c r="A5" s="20"/>
      <c r="B5" s="20"/>
      <c r="C5" s="20"/>
      <c r="D5" s="20" t="s">
        <v>138</v>
      </c>
      <c r="E5" s="20" t="s">
        <v>239</v>
      </c>
      <c r="F5" s="20"/>
      <c r="G5" s="20" t="s">
        <v>240</v>
      </c>
      <c r="H5" s="20"/>
    </row>
    <row r="6" ht="23.25" customHeight="1" spans="1:8">
      <c r="A6" s="20"/>
      <c r="B6" s="20"/>
      <c r="C6" s="20"/>
      <c r="D6" s="20"/>
      <c r="E6" s="20" t="s">
        <v>217</v>
      </c>
      <c r="F6" s="20" t="s">
        <v>209</v>
      </c>
      <c r="G6" s="20"/>
      <c r="H6" s="20"/>
    </row>
    <row r="7" ht="22.9" customHeight="1" spans="1:8">
      <c r="A7" s="23"/>
      <c r="B7" s="26" t="s">
        <v>136</v>
      </c>
      <c r="C7" s="22">
        <v>0</v>
      </c>
      <c r="D7" s="22"/>
      <c r="E7" s="22"/>
      <c r="F7" s="22"/>
      <c r="G7" s="22"/>
      <c r="H7" s="22"/>
    </row>
    <row r="8" ht="22.9" customHeight="1" spans="1:8">
      <c r="A8" s="30"/>
      <c r="B8" s="30"/>
      <c r="C8" s="22"/>
      <c r="D8" s="22"/>
      <c r="E8" s="22"/>
      <c r="F8" s="22"/>
      <c r="G8" s="22"/>
      <c r="H8" s="22"/>
    </row>
    <row r="9" ht="22.9" customHeight="1" spans="1:8">
      <c r="A9" s="21"/>
      <c r="B9" s="21"/>
      <c r="C9" s="22"/>
      <c r="D9" s="22"/>
      <c r="E9" s="22"/>
      <c r="F9" s="22"/>
      <c r="G9" s="22"/>
      <c r="H9" s="22"/>
    </row>
    <row r="10" ht="22.9" customHeight="1" spans="1:8">
      <c r="A10" s="21"/>
      <c r="B10" s="21"/>
      <c r="C10" s="22"/>
      <c r="D10" s="22"/>
      <c r="E10" s="22"/>
      <c r="F10" s="22"/>
      <c r="G10" s="22"/>
      <c r="H10" s="22"/>
    </row>
    <row r="11" ht="22.9" customHeight="1" spans="1:8">
      <c r="A11" s="21"/>
      <c r="B11" s="21"/>
      <c r="C11" s="22"/>
      <c r="D11" s="22"/>
      <c r="E11" s="22"/>
      <c r="F11" s="22"/>
      <c r="G11" s="22"/>
      <c r="H11" s="22"/>
    </row>
    <row r="12" ht="22.9" customHeight="1" spans="1:8">
      <c r="A12" s="27"/>
      <c r="B12" s="27"/>
      <c r="C12" s="28"/>
      <c r="D12" s="28"/>
      <c r="E12" s="31"/>
      <c r="F12" s="31"/>
      <c r="G12" s="31"/>
      <c r="H12" s="31"/>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1" sqref="H1"/>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8">
      <c r="A1" s="3"/>
      <c r="H1" s="24" t="s">
        <v>407</v>
      </c>
    </row>
    <row r="2" ht="38.85" customHeight="1" spans="1:8">
      <c r="A2" s="25" t="s">
        <v>26</v>
      </c>
      <c r="B2" s="25"/>
      <c r="C2" s="25"/>
      <c r="D2" s="25"/>
      <c r="E2" s="25"/>
      <c r="F2" s="25"/>
      <c r="G2" s="25"/>
      <c r="H2" s="25"/>
    </row>
    <row r="3" ht="24.2" customHeight="1" spans="1:8">
      <c r="A3" s="19" t="str">
        <f>"部门"&amp;":"&amp;封面!E4&amp;封面!E5</f>
        <v>部门:405005益阳市赫山区中医医院</v>
      </c>
      <c r="B3" s="19"/>
      <c r="C3" s="19"/>
      <c r="D3" s="19"/>
      <c r="E3" s="19"/>
      <c r="F3" s="19"/>
      <c r="G3" s="19"/>
      <c r="H3" s="17" t="s">
        <v>31</v>
      </c>
    </row>
    <row r="4" ht="20.65" customHeight="1" spans="1:8">
      <c r="A4" s="20" t="s">
        <v>158</v>
      </c>
      <c r="B4" s="20" t="s">
        <v>159</v>
      </c>
      <c r="C4" s="20" t="s">
        <v>136</v>
      </c>
      <c r="D4" s="20" t="s">
        <v>408</v>
      </c>
      <c r="E4" s="20"/>
      <c r="F4" s="20"/>
      <c r="G4" s="20"/>
      <c r="H4" s="20" t="s">
        <v>161</v>
      </c>
    </row>
    <row r="5" ht="18.95" customHeight="1" spans="1:8">
      <c r="A5" s="20"/>
      <c r="B5" s="20"/>
      <c r="C5" s="20"/>
      <c r="D5" s="20" t="s">
        <v>138</v>
      </c>
      <c r="E5" s="20" t="s">
        <v>239</v>
      </c>
      <c r="F5" s="20"/>
      <c r="G5" s="20" t="s">
        <v>240</v>
      </c>
      <c r="H5" s="20"/>
    </row>
    <row r="6" ht="24.2" customHeight="1" spans="1:8">
      <c r="A6" s="20"/>
      <c r="B6" s="20"/>
      <c r="C6" s="20"/>
      <c r="D6" s="20"/>
      <c r="E6" s="20" t="s">
        <v>217</v>
      </c>
      <c r="F6" s="20" t="s">
        <v>209</v>
      </c>
      <c r="G6" s="20"/>
      <c r="H6" s="20"/>
    </row>
    <row r="7" ht="22.9" customHeight="1" spans="1:8">
      <c r="A7" s="23"/>
      <c r="B7" s="26" t="s">
        <v>136</v>
      </c>
      <c r="C7" s="22">
        <v>0</v>
      </c>
      <c r="D7" s="22"/>
      <c r="E7" s="22"/>
      <c r="F7" s="22"/>
      <c r="G7" s="22"/>
      <c r="H7" s="22"/>
    </row>
    <row r="8" ht="22.9" customHeight="1" spans="1:8">
      <c r="A8" s="30"/>
      <c r="B8" s="30"/>
      <c r="C8" s="22"/>
      <c r="D8" s="22"/>
      <c r="E8" s="22"/>
      <c r="F8" s="22"/>
      <c r="G8" s="22"/>
      <c r="H8" s="22"/>
    </row>
    <row r="9" ht="22.9" customHeight="1" spans="1:8">
      <c r="A9" s="21"/>
      <c r="B9" s="21"/>
      <c r="C9" s="22"/>
      <c r="D9" s="22"/>
      <c r="E9" s="22"/>
      <c r="F9" s="22"/>
      <c r="G9" s="22"/>
      <c r="H9" s="22"/>
    </row>
    <row r="10" ht="22.9" customHeight="1" spans="1:8">
      <c r="A10" s="21"/>
      <c r="B10" s="21"/>
      <c r="C10" s="22"/>
      <c r="D10" s="22"/>
      <c r="E10" s="22"/>
      <c r="F10" s="22"/>
      <c r="G10" s="22"/>
      <c r="H10" s="22"/>
    </row>
    <row r="11" ht="22.9" customHeight="1" spans="1:8">
      <c r="A11" s="21"/>
      <c r="B11" s="21"/>
      <c r="C11" s="22"/>
      <c r="D11" s="22"/>
      <c r="E11" s="22"/>
      <c r="F11" s="22"/>
      <c r="G11" s="22"/>
      <c r="H11" s="22"/>
    </row>
    <row r="12" ht="22.9" customHeight="1" spans="1:8">
      <c r="A12" s="27"/>
      <c r="B12" s="27"/>
      <c r="C12" s="28"/>
      <c r="D12" s="28"/>
      <c r="E12" s="31"/>
      <c r="F12" s="31"/>
      <c r="G12" s="31"/>
      <c r="H12" s="31"/>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zoomScale="143" zoomScaleNormal="143" workbookViewId="0">
      <selection activeCell="M1" sqref="M1:N1"/>
    </sheetView>
  </sheetViews>
  <sheetFormatPr defaultColWidth="10" defaultRowHeight="13.5"/>
  <cols>
    <col min="1" max="1" width="10" customWidth="1"/>
    <col min="2" max="2" width="21.75" customWidth="1"/>
    <col min="3" max="3" width="13.25" customWidth="1"/>
    <col min="4" max="14" width="7.75" customWidth="1"/>
    <col min="15" max="18" width="9.75" customWidth="1"/>
  </cols>
  <sheetData>
    <row r="1" ht="16.35" customHeight="1" spans="1:14">
      <c r="A1" s="3"/>
      <c r="M1" s="24" t="s">
        <v>409</v>
      </c>
      <c r="N1" s="24"/>
    </row>
    <row r="2" ht="45.75" customHeight="1" spans="1:14">
      <c r="A2" s="25" t="s">
        <v>27</v>
      </c>
      <c r="B2" s="25"/>
      <c r="C2" s="25"/>
      <c r="D2" s="25"/>
      <c r="E2" s="25"/>
      <c r="F2" s="25"/>
      <c r="G2" s="25"/>
      <c r="H2" s="25"/>
      <c r="I2" s="25"/>
      <c r="J2" s="25"/>
      <c r="K2" s="25"/>
      <c r="L2" s="25"/>
      <c r="M2" s="25"/>
      <c r="N2" s="25"/>
    </row>
    <row r="3" ht="18.2" customHeight="1" spans="1:14">
      <c r="A3" s="19" t="str">
        <f>"部门"&amp;":"&amp;封面!E4&amp;封面!E5</f>
        <v>部门:405005益阳市赫山区中医医院</v>
      </c>
      <c r="B3" s="19"/>
      <c r="C3" s="19"/>
      <c r="D3" s="19"/>
      <c r="E3" s="19"/>
      <c r="F3" s="19"/>
      <c r="G3" s="19"/>
      <c r="H3" s="19"/>
      <c r="I3" s="19"/>
      <c r="J3" s="19"/>
      <c r="K3" s="19"/>
      <c r="L3" s="19"/>
      <c r="M3" s="17" t="s">
        <v>31</v>
      </c>
      <c r="N3" s="17"/>
    </row>
    <row r="4" ht="26.1" customHeight="1" spans="1:14">
      <c r="A4" s="20" t="s">
        <v>198</v>
      </c>
      <c r="B4" s="20" t="s">
        <v>410</v>
      </c>
      <c r="C4" s="20" t="s">
        <v>411</v>
      </c>
      <c r="D4" s="20"/>
      <c r="E4" s="20"/>
      <c r="F4" s="20"/>
      <c r="G4" s="20"/>
      <c r="H4" s="20"/>
      <c r="I4" s="20"/>
      <c r="J4" s="20"/>
      <c r="K4" s="20"/>
      <c r="L4" s="20"/>
      <c r="M4" s="20" t="s">
        <v>412</v>
      </c>
      <c r="N4" s="20"/>
    </row>
    <row r="5" ht="31.9" customHeight="1" spans="1:14">
      <c r="A5" s="20"/>
      <c r="B5" s="20"/>
      <c r="C5" s="20" t="s">
        <v>413</v>
      </c>
      <c r="D5" s="20" t="s">
        <v>139</v>
      </c>
      <c r="E5" s="20"/>
      <c r="F5" s="20"/>
      <c r="G5" s="20"/>
      <c r="H5" s="20"/>
      <c r="I5" s="20"/>
      <c r="J5" s="20" t="s">
        <v>414</v>
      </c>
      <c r="K5" s="20" t="s">
        <v>141</v>
      </c>
      <c r="L5" s="20" t="s">
        <v>142</v>
      </c>
      <c r="M5" s="20" t="s">
        <v>415</v>
      </c>
      <c r="N5" s="20" t="s">
        <v>416</v>
      </c>
    </row>
    <row r="6" ht="44.85" customHeight="1" spans="1:14">
      <c r="A6" s="20"/>
      <c r="B6" s="20"/>
      <c r="C6" s="20"/>
      <c r="D6" s="20" t="s">
        <v>417</v>
      </c>
      <c r="E6" s="20" t="s">
        <v>418</v>
      </c>
      <c r="F6" s="20" t="s">
        <v>419</v>
      </c>
      <c r="G6" s="20" t="s">
        <v>420</v>
      </c>
      <c r="H6" s="20" t="s">
        <v>421</v>
      </c>
      <c r="I6" s="20" t="s">
        <v>422</v>
      </c>
      <c r="J6" s="20"/>
      <c r="K6" s="20"/>
      <c r="L6" s="20"/>
      <c r="M6" s="20"/>
      <c r="N6" s="20"/>
    </row>
    <row r="7" ht="22.9" customHeight="1" spans="1:14">
      <c r="A7" s="23"/>
      <c r="B7" s="26" t="s">
        <v>136</v>
      </c>
      <c r="C7" s="22"/>
      <c r="D7" s="22"/>
      <c r="E7" s="22"/>
      <c r="F7" s="22"/>
      <c r="G7" s="22"/>
      <c r="H7" s="22"/>
      <c r="I7" s="22"/>
      <c r="J7" s="22"/>
      <c r="K7" s="22"/>
      <c r="L7" s="22"/>
      <c r="M7" s="22"/>
      <c r="N7" s="23"/>
    </row>
    <row r="8" ht="22.9" customHeight="1" spans="1:14">
      <c r="A8" s="21"/>
      <c r="B8" s="21"/>
      <c r="C8" s="22"/>
      <c r="D8" s="22"/>
      <c r="E8" s="22"/>
      <c r="F8" s="22"/>
      <c r="G8" s="22"/>
      <c r="H8" s="22"/>
      <c r="I8" s="22"/>
      <c r="J8" s="22"/>
      <c r="K8" s="22"/>
      <c r="L8" s="22"/>
      <c r="M8" s="22"/>
      <c r="N8" s="23"/>
    </row>
    <row r="9" ht="22.9" customHeight="1" spans="1:14">
      <c r="A9" s="27"/>
      <c r="B9" s="27"/>
      <c r="C9" s="28"/>
      <c r="D9" s="28"/>
      <c r="E9" s="28"/>
      <c r="F9" s="28"/>
      <c r="G9" s="28"/>
      <c r="H9" s="28"/>
      <c r="I9" s="28"/>
      <c r="J9" s="28"/>
      <c r="K9" s="28"/>
      <c r="L9" s="28"/>
      <c r="M9" s="28"/>
      <c r="N9" s="29"/>
    </row>
    <row r="10" ht="22.9" customHeight="1" spans="1:14">
      <c r="A10" s="27"/>
      <c r="B10" s="27"/>
      <c r="C10" s="28"/>
      <c r="D10" s="28"/>
      <c r="E10" s="28"/>
      <c r="F10" s="28"/>
      <c r="G10" s="28"/>
      <c r="H10" s="28"/>
      <c r="I10" s="28"/>
      <c r="J10" s="28"/>
      <c r="K10" s="28"/>
      <c r="L10" s="28"/>
      <c r="M10" s="28"/>
      <c r="N10" s="29"/>
    </row>
    <row r="11" ht="22.9" customHeight="1" spans="1:14">
      <c r="A11" s="27"/>
      <c r="B11" s="27"/>
      <c r="C11" s="28"/>
      <c r="D11" s="28"/>
      <c r="E11" s="28"/>
      <c r="F11" s="28"/>
      <c r="G11" s="28"/>
      <c r="H11" s="28"/>
      <c r="I11" s="28"/>
      <c r="J11" s="28"/>
      <c r="K11" s="28"/>
      <c r="L11" s="28"/>
      <c r="M11" s="28"/>
      <c r="N11" s="29"/>
    </row>
    <row r="12" ht="22.9" customHeight="1" spans="1:14">
      <c r="A12" s="27"/>
      <c r="B12" s="27"/>
      <c r="C12" s="28"/>
      <c r="D12" s="28"/>
      <c r="E12" s="28"/>
      <c r="F12" s="28"/>
      <c r="G12" s="28"/>
      <c r="H12" s="28"/>
      <c r="I12" s="28"/>
      <c r="J12" s="28"/>
      <c r="K12" s="28"/>
      <c r="L12" s="28"/>
      <c r="M12" s="28"/>
      <c r="N12" s="29"/>
    </row>
    <row r="13" ht="22.9" customHeight="1" spans="1:14">
      <c r="A13" s="27"/>
      <c r="B13" s="27"/>
      <c r="C13" s="28"/>
      <c r="D13" s="28"/>
      <c r="E13" s="28"/>
      <c r="F13" s="28"/>
      <c r="G13" s="28"/>
      <c r="H13" s="28"/>
      <c r="I13" s="28"/>
      <c r="J13" s="28"/>
      <c r="K13" s="28"/>
      <c r="L13" s="28"/>
      <c r="M13" s="28"/>
      <c r="N13" s="29"/>
    </row>
    <row r="14" ht="22.9" customHeight="1" spans="1:14">
      <c r="A14" s="27"/>
      <c r="B14" s="27"/>
      <c r="C14" s="28"/>
      <c r="D14" s="28"/>
      <c r="E14" s="28"/>
      <c r="F14" s="28"/>
      <c r="G14" s="28"/>
      <c r="H14" s="28"/>
      <c r="I14" s="28"/>
      <c r="J14" s="28"/>
      <c r="K14" s="28"/>
      <c r="L14" s="28"/>
      <c r="M14" s="28"/>
      <c r="N14" s="29"/>
    </row>
    <row r="15" ht="22.9" customHeight="1" spans="1:14">
      <c r="A15" s="27"/>
      <c r="B15" s="27"/>
      <c r="C15" s="28"/>
      <c r="D15" s="28"/>
      <c r="E15" s="28"/>
      <c r="F15" s="28"/>
      <c r="G15" s="28"/>
      <c r="H15" s="28"/>
      <c r="I15" s="28"/>
      <c r="J15" s="28"/>
      <c r="K15" s="28"/>
      <c r="L15" s="28"/>
      <c r="M15" s="28"/>
      <c r="N15" s="29"/>
    </row>
    <row r="16" ht="22.9" customHeight="1" spans="1:14">
      <c r="A16" s="27"/>
      <c r="B16" s="27"/>
      <c r="C16" s="28"/>
      <c r="D16" s="28"/>
      <c r="E16" s="28"/>
      <c r="F16" s="28"/>
      <c r="G16" s="28"/>
      <c r="H16" s="28"/>
      <c r="I16" s="28"/>
      <c r="J16" s="28"/>
      <c r="K16" s="28"/>
      <c r="L16" s="28"/>
      <c r="M16" s="28"/>
      <c r="N16" s="29"/>
    </row>
    <row r="17" ht="22.9" customHeight="1" spans="1:14">
      <c r="A17" s="27"/>
      <c r="B17" s="27"/>
      <c r="C17" s="28"/>
      <c r="D17" s="28"/>
      <c r="E17" s="28"/>
      <c r="F17" s="28"/>
      <c r="G17" s="28"/>
      <c r="H17" s="28"/>
      <c r="I17" s="28"/>
      <c r="J17" s="28"/>
      <c r="K17" s="28"/>
      <c r="L17" s="28"/>
      <c r="M17" s="28"/>
      <c r="N17" s="29"/>
    </row>
    <row r="18" ht="22.9" customHeight="1" spans="1:14">
      <c r="A18" s="27"/>
      <c r="B18" s="27"/>
      <c r="C18" s="28"/>
      <c r="D18" s="28"/>
      <c r="E18" s="28"/>
      <c r="F18" s="28"/>
      <c r="G18" s="28"/>
      <c r="H18" s="28"/>
      <c r="I18" s="28"/>
      <c r="J18" s="28"/>
      <c r="K18" s="28"/>
      <c r="L18" s="28"/>
      <c r="M18" s="28"/>
      <c r="N18" s="29"/>
    </row>
    <row r="19" ht="22.9" customHeight="1" spans="1:14">
      <c r="A19" s="27"/>
      <c r="B19" s="27"/>
      <c r="C19" s="28"/>
      <c r="D19" s="28"/>
      <c r="E19" s="28"/>
      <c r="F19" s="28"/>
      <c r="G19" s="28"/>
      <c r="H19" s="28"/>
      <c r="I19" s="28"/>
      <c r="J19" s="28"/>
      <c r="K19" s="28"/>
      <c r="L19" s="28"/>
      <c r="M19" s="28"/>
      <c r="N19" s="29"/>
    </row>
    <row r="20" ht="22.9" customHeight="1" spans="1:14">
      <c r="A20" s="27"/>
      <c r="B20" s="27"/>
      <c r="C20" s="28"/>
      <c r="D20" s="28"/>
      <c r="E20" s="28"/>
      <c r="F20" s="28"/>
      <c r="G20" s="28"/>
      <c r="H20" s="28"/>
      <c r="I20" s="28"/>
      <c r="J20" s="28"/>
      <c r="K20" s="28"/>
      <c r="L20" s="28"/>
      <c r="M20" s="28"/>
      <c r="N20" s="29"/>
    </row>
    <row r="21" ht="22.9" customHeight="1" spans="1:14">
      <c r="A21" s="27"/>
      <c r="B21" s="27"/>
      <c r="C21" s="28"/>
      <c r="D21" s="28"/>
      <c r="E21" s="28"/>
      <c r="F21" s="28"/>
      <c r="G21" s="28"/>
      <c r="H21" s="28"/>
      <c r="I21" s="28"/>
      <c r="J21" s="28"/>
      <c r="K21" s="28"/>
      <c r="L21" s="28"/>
      <c r="M21" s="28"/>
      <c r="N21" s="29"/>
    </row>
    <row r="22" ht="22.9" customHeight="1" spans="1:14">
      <c r="A22" s="27"/>
      <c r="B22" s="27"/>
      <c r="C22" s="28"/>
      <c r="D22" s="28"/>
      <c r="E22" s="28"/>
      <c r="F22" s="28"/>
      <c r="G22" s="28"/>
      <c r="H22" s="28"/>
      <c r="I22" s="28"/>
      <c r="J22" s="28"/>
      <c r="K22" s="28"/>
      <c r="L22" s="28"/>
      <c r="M22" s="28"/>
      <c r="N22" s="29"/>
    </row>
    <row r="23" ht="22.9" customHeight="1" spans="1:14">
      <c r="A23" s="27"/>
      <c r="B23" s="27"/>
      <c r="C23" s="28"/>
      <c r="D23" s="28"/>
      <c r="E23" s="28"/>
      <c r="F23" s="28"/>
      <c r="G23" s="28"/>
      <c r="H23" s="28"/>
      <c r="I23" s="28"/>
      <c r="J23" s="28"/>
      <c r="K23" s="28"/>
      <c r="L23" s="28"/>
      <c r="M23" s="28"/>
      <c r="N23" s="29"/>
    </row>
    <row r="24" ht="22.9" customHeight="1" spans="1:14">
      <c r="A24" s="27"/>
      <c r="B24" s="27"/>
      <c r="C24" s="28"/>
      <c r="D24" s="28"/>
      <c r="E24" s="28"/>
      <c r="F24" s="28"/>
      <c r="G24" s="28"/>
      <c r="H24" s="28"/>
      <c r="I24" s="28"/>
      <c r="J24" s="28"/>
      <c r="K24" s="28"/>
      <c r="L24" s="28"/>
      <c r="M24" s="28"/>
      <c r="N24" s="29"/>
    </row>
    <row r="25" ht="22.9" customHeight="1" spans="1:14">
      <c r="A25" s="27"/>
      <c r="B25" s="27"/>
      <c r="C25" s="28"/>
      <c r="D25" s="28"/>
      <c r="E25" s="28"/>
      <c r="F25" s="28"/>
      <c r="G25" s="28"/>
      <c r="H25" s="28"/>
      <c r="I25" s="28"/>
      <c r="J25" s="28"/>
      <c r="K25" s="28"/>
      <c r="L25" s="28"/>
      <c r="M25" s="28"/>
      <c r="N25" s="29"/>
    </row>
    <row r="26" ht="22.9" customHeight="1" spans="1:14">
      <c r="A26" s="27"/>
      <c r="B26" s="27"/>
      <c r="C26" s="28"/>
      <c r="D26" s="28"/>
      <c r="E26" s="28"/>
      <c r="F26" s="28"/>
      <c r="G26" s="28"/>
      <c r="H26" s="28"/>
      <c r="I26" s="28"/>
      <c r="J26" s="28"/>
      <c r="K26" s="28"/>
      <c r="L26" s="28"/>
      <c r="M26" s="28"/>
      <c r="N26" s="29"/>
    </row>
    <row r="27" ht="22.9" customHeight="1" spans="1:14">
      <c r="A27" s="27"/>
      <c r="B27" s="27"/>
      <c r="C27" s="28"/>
      <c r="D27" s="28"/>
      <c r="E27" s="28"/>
      <c r="F27" s="28"/>
      <c r="G27" s="28"/>
      <c r="H27" s="28"/>
      <c r="I27" s="28"/>
      <c r="J27" s="28"/>
      <c r="K27" s="28"/>
      <c r="L27" s="28"/>
      <c r="M27" s="28"/>
      <c r="N27" s="29"/>
    </row>
    <row r="28" ht="22.9" customHeight="1" spans="1:14">
      <c r="A28" s="27"/>
      <c r="B28" s="27"/>
      <c r="C28" s="28"/>
      <c r="D28" s="28"/>
      <c r="E28" s="28"/>
      <c r="F28" s="28"/>
      <c r="G28" s="28"/>
      <c r="H28" s="28"/>
      <c r="I28" s="28"/>
      <c r="J28" s="28"/>
      <c r="K28" s="28"/>
      <c r="L28" s="28"/>
      <c r="M28" s="28"/>
      <c r="N28" s="29"/>
    </row>
    <row r="29" ht="22.9" customHeight="1" spans="1:14">
      <c r="A29" s="27"/>
      <c r="B29" s="27"/>
      <c r="C29" s="28"/>
      <c r="D29" s="28"/>
      <c r="E29" s="28"/>
      <c r="F29" s="28"/>
      <c r="G29" s="28"/>
      <c r="H29" s="28"/>
      <c r="I29" s="28"/>
      <c r="J29" s="28"/>
      <c r="K29" s="28"/>
      <c r="L29" s="28"/>
      <c r="M29" s="28"/>
      <c r="N29" s="29"/>
    </row>
    <row r="30" ht="22.9" customHeight="1" spans="1:14">
      <c r="A30" s="27"/>
      <c r="B30" s="27"/>
      <c r="C30" s="28"/>
      <c r="D30" s="28"/>
      <c r="E30" s="28"/>
      <c r="F30" s="28"/>
      <c r="G30" s="28"/>
      <c r="H30" s="28"/>
      <c r="I30" s="28"/>
      <c r="J30" s="28"/>
      <c r="K30" s="28"/>
      <c r="L30" s="28"/>
      <c r="M30" s="28"/>
      <c r="N30" s="29"/>
    </row>
    <row r="31" ht="22.9" customHeight="1" spans="1:14">
      <c r="A31" s="27"/>
      <c r="B31" s="27"/>
      <c r="C31" s="28"/>
      <c r="D31" s="28"/>
      <c r="E31" s="28"/>
      <c r="F31" s="28"/>
      <c r="G31" s="28"/>
      <c r="H31" s="28"/>
      <c r="I31" s="28"/>
      <c r="J31" s="28"/>
      <c r="K31" s="28"/>
      <c r="L31" s="28"/>
      <c r="M31" s="28"/>
      <c r="N31" s="29"/>
    </row>
    <row r="32" ht="22.9" customHeight="1" spans="1:14">
      <c r="A32" s="27"/>
      <c r="B32" s="27"/>
      <c r="C32" s="28"/>
      <c r="D32" s="28"/>
      <c r="E32" s="28"/>
      <c r="F32" s="28"/>
      <c r="G32" s="28"/>
      <c r="H32" s="28"/>
      <c r="I32" s="28"/>
      <c r="J32" s="28"/>
      <c r="K32" s="28"/>
      <c r="L32" s="28"/>
      <c r="M32" s="28"/>
      <c r="N32" s="29"/>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workbookViewId="0">
      <pane ySplit="5" topLeftCell="A6" activePane="bottomLeft" state="frozen"/>
      <selection/>
      <selection pane="bottomLeft" activeCell="M1" sqref="M1"/>
    </sheetView>
  </sheetViews>
  <sheetFormatPr defaultColWidth="10" defaultRowHeight="13.5" outlineLevelRow="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8" width="9.75" customWidth="1"/>
  </cols>
  <sheetData>
    <row r="1" ht="16.35" customHeight="1" spans="1:13">
      <c r="A1" s="3"/>
      <c r="B1" s="3"/>
      <c r="C1" s="3"/>
      <c r="D1" s="3"/>
      <c r="E1" s="3"/>
      <c r="F1" s="3"/>
      <c r="G1" s="3"/>
      <c r="H1" s="3"/>
      <c r="I1" s="3"/>
      <c r="J1" s="3"/>
      <c r="K1" s="3"/>
      <c r="L1" s="3"/>
      <c r="M1" s="24" t="s">
        <v>423</v>
      </c>
    </row>
    <row r="2" ht="37.9" customHeight="1" spans="1:13">
      <c r="A2" s="3"/>
      <c r="B2" s="3"/>
      <c r="C2" s="18" t="s">
        <v>424</v>
      </c>
      <c r="D2" s="18"/>
      <c r="E2" s="18"/>
      <c r="F2" s="18"/>
      <c r="G2" s="18"/>
      <c r="H2" s="18"/>
      <c r="I2" s="18"/>
      <c r="J2" s="18"/>
      <c r="K2" s="18"/>
      <c r="L2" s="18"/>
      <c r="M2" s="18"/>
    </row>
    <row r="3" ht="21.6" customHeight="1" spans="1:13">
      <c r="A3" s="19" t="str">
        <f>"部门"&amp;":"&amp;封面!E4&amp;封面!E5</f>
        <v>部门:405005益阳市赫山区中医医院</v>
      </c>
      <c r="B3" s="19"/>
      <c r="C3" s="19"/>
      <c r="D3" s="19"/>
      <c r="E3" s="19"/>
      <c r="F3" s="19"/>
      <c r="G3" s="19"/>
      <c r="H3" s="19"/>
      <c r="I3" s="19"/>
      <c r="J3" s="19"/>
      <c r="K3" s="19"/>
      <c r="L3" s="17" t="s">
        <v>31</v>
      </c>
      <c r="M3" s="17"/>
    </row>
    <row r="4" ht="33.6" customHeight="1" spans="1:13">
      <c r="A4" s="20" t="s">
        <v>198</v>
      </c>
      <c r="B4" s="20" t="s">
        <v>425</v>
      </c>
      <c r="C4" s="20" t="s">
        <v>426</v>
      </c>
      <c r="D4" s="20" t="s">
        <v>427</v>
      </c>
      <c r="E4" s="20" t="s">
        <v>428</v>
      </c>
      <c r="F4" s="20"/>
      <c r="G4" s="20"/>
      <c r="H4" s="20"/>
      <c r="I4" s="20"/>
      <c r="J4" s="20"/>
      <c r="K4" s="20"/>
      <c r="L4" s="20"/>
      <c r="M4" s="20"/>
    </row>
    <row r="5" ht="36.2" customHeight="1" spans="1:13">
      <c r="A5" s="20"/>
      <c r="B5" s="20"/>
      <c r="C5" s="20"/>
      <c r="D5" s="20"/>
      <c r="E5" s="20" t="s">
        <v>429</v>
      </c>
      <c r="F5" s="20" t="s">
        <v>430</v>
      </c>
      <c r="G5" s="20" t="s">
        <v>431</v>
      </c>
      <c r="H5" s="20" t="s">
        <v>432</v>
      </c>
      <c r="I5" s="20" t="s">
        <v>433</v>
      </c>
      <c r="J5" s="20" t="s">
        <v>434</v>
      </c>
      <c r="K5" s="20" t="s">
        <v>435</v>
      </c>
      <c r="L5" s="20" t="s">
        <v>436</v>
      </c>
      <c r="M5" s="20" t="s">
        <v>437</v>
      </c>
    </row>
    <row r="6" ht="45" customHeight="1" spans="1:13">
      <c r="A6" s="21">
        <f>封面!E4</f>
        <v>405005</v>
      </c>
      <c r="B6" s="21" t="str">
        <f>封面!E5</f>
        <v>益阳市赫山区中医医院</v>
      </c>
      <c r="C6" s="22"/>
      <c r="D6" s="23"/>
      <c r="E6" s="23"/>
      <c r="F6" s="23"/>
      <c r="G6" s="23"/>
      <c r="H6" s="23"/>
      <c r="I6" s="23"/>
      <c r="J6" s="23"/>
      <c r="K6" s="23"/>
      <c r="L6" s="23"/>
      <c r="M6" s="23"/>
    </row>
  </sheetData>
  <mergeCells count="8">
    <mergeCell ref="C2:M2"/>
    <mergeCell ref="A3:K3"/>
    <mergeCell ref="L3:M3"/>
    <mergeCell ref="E4:M4"/>
    <mergeCell ref="A4:A5"/>
    <mergeCell ref="B4:B5"/>
    <mergeCell ref="C4:C5"/>
    <mergeCell ref="D4:D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4"/>
  <sheetViews>
    <sheetView tabSelected="1" workbookViewId="0">
      <selection activeCell="J8" sqref="J8:J16"/>
    </sheetView>
  </sheetViews>
  <sheetFormatPr defaultColWidth="10" defaultRowHeight="13.5"/>
  <cols>
    <col min="1" max="1" width="12.875" customWidth="1"/>
    <col min="2" max="2" width="25.5" customWidth="1"/>
    <col min="3" max="3" width="9.75" customWidth="1"/>
    <col min="4" max="4" width="12.875" customWidth="1"/>
    <col min="5" max="6" width="9.75" customWidth="1"/>
    <col min="7" max="7" width="9.375" customWidth="1"/>
    <col min="8" max="8" width="8.875" customWidth="1"/>
    <col min="9" max="9" width="9.75" customWidth="1"/>
    <col min="10" max="10" width="50.375" customWidth="1"/>
    <col min="11" max="11" width="9.75" customWidth="1"/>
    <col min="12" max="12" width="16.125" customWidth="1"/>
    <col min="13" max="13" width="16.875" customWidth="1"/>
    <col min="14" max="15" width="9.75" customWidth="1"/>
    <col min="16" max="16" width="15.875" customWidth="1"/>
    <col min="17" max="17" width="20.375" customWidth="1"/>
    <col min="18" max="18" width="16.75" customWidth="1"/>
    <col min="19" max="19" width="15.75" customWidth="1"/>
    <col min="20" max="20" width="9.75" customWidth="1"/>
  </cols>
  <sheetData>
    <row r="1" spans="19:19">
      <c r="S1" s="16" t="s">
        <v>438</v>
      </c>
    </row>
    <row r="2" ht="42.2" customHeight="1" spans="1:19">
      <c r="A2" s="1" t="s">
        <v>439</v>
      </c>
      <c r="B2" s="1"/>
      <c r="C2" s="1"/>
      <c r="D2" s="1"/>
      <c r="E2" s="1"/>
      <c r="F2" s="1"/>
      <c r="G2" s="1"/>
      <c r="H2" s="1"/>
      <c r="I2" s="1"/>
      <c r="J2" s="1"/>
      <c r="K2" s="1"/>
      <c r="L2" s="1"/>
      <c r="M2" s="1"/>
      <c r="N2" s="1"/>
      <c r="O2" s="1"/>
      <c r="P2" s="1"/>
      <c r="Q2" s="1"/>
      <c r="R2" s="1"/>
      <c r="S2" s="1"/>
    </row>
    <row r="3" ht="23.25" customHeight="1" spans="1:19">
      <c r="A3" s="2" t="str">
        <f>"部门"&amp;":"&amp;封面!E4&amp;封面!E5</f>
        <v>部门:405005益阳市赫山区中医医院</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7" t="s">
        <v>31</v>
      </c>
      <c r="R4" s="17"/>
      <c r="S4" s="17"/>
    </row>
    <row r="5" ht="29.25" customHeight="1" spans="1:19">
      <c r="A5" s="4" t="s">
        <v>392</v>
      </c>
      <c r="B5" s="4" t="s">
        <v>393</v>
      </c>
      <c r="C5" s="4" t="s">
        <v>440</v>
      </c>
      <c r="D5" s="4"/>
      <c r="E5" s="4"/>
      <c r="F5" s="4"/>
      <c r="G5" s="4"/>
      <c r="H5" s="4"/>
      <c r="I5" s="4"/>
      <c r="J5" s="4" t="s">
        <v>441</v>
      </c>
      <c r="K5" s="12" t="s">
        <v>442</v>
      </c>
      <c r="L5" s="12"/>
      <c r="M5" s="12"/>
      <c r="N5" s="12"/>
      <c r="O5" s="12"/>
      <c r="P5" s="12"/>
      <c r="Q5" s="12"/>
      <c r="R5" s="12"/>
      <c r="S5" s="12"/>
    </row>
    <row r="6" ht="32.85" customHeight="1" spans="1:19">
      <c r="A6" s="4"/>
      <c r="B6" s="4"/>
      <c r="C6" s="4" t="s">
        <v>426</v>
      </c>
      <c r="D6" s="4" t="s">
        <v>443</v>
      </c>
      <c r="E6" s="4"/>
      <c r="F6" s="4"/>
      <c r="G6" s="4"/>
      <c r="H6" s="4" t="s">
        <v>444</v>
      </c>
      <c r="I6" s="4"/>
      <c r="J6" s="4"/>
      <c r="K6" s="12"/>
      <c r="L6" s="12"/>
      <c r="M6" s="12"/>
      <c r="N6" s="12"/>
      <c r="O6" s="12"/>
      <c r="P6" s="12"/>
      <c r="Q6" s="12"/>
      <c r="R6" s="12"/>
      <c r="S6" s="12"/>
    </row>
    <row r="7" ht="38.85" customHeight="1" spans="1:19">
      <c r="A7" s="4"/>
      <c r="B7" s="4"/>
      <c r="C7" s="4"/>
      <c r="D7" s="4" t="s">
        <v>139</v>
      </c>
      <c r="E7" s="4" t="s">
        <v>445</v>
      </c>
      <c r="F7" s="4" t="s">
        <v>143</v>
      </c>
      <c r="G7" s="4" t="s">
        <v>446</v>
      </c>
      <c r="H7" s="4" t="s">
        <v>160</v>
      </c>
      <c r="I7" s="4" t="s">
        <v>161</v>
      </c>
      <c r="J7" s="4"/>
      <c r="K7" s="4" t="s">
        <v>429</v>
      </c>
      <c r="L7" s="4" t="s">
        <v>430</v>
      </c>
      <c r="M7" s="4" t="s">
        <v>431</v>
      </c>
      <c r="N7" s="4" t="s">
        <v>436</v>
      </c>
      <c r="O7" s="4" t="s">
        <v>432</v>
      </c>
      <c r="P7" s="4" t="s">
        <v>447</v>
      </c>
      <c r="Q7" s="4" t="s">
        <v>448</v>
      </c>
      <c r="R7" s="4" t="s">
        <v>449</v>
      </c>
      <c r="S7" s="4" t="s">
        <v>437</v>
      </c>
    </row>
    <row r="8" ht="50.65" customHeight="1" spans="1:19">
      <c r="A8" s="5">
        <f>封面!E4</f>
        <v>405005</v>
      </c>
      <c r="B8" s="5" t="str">
        <f>封面!E5</f>
        <v>益阳市赫山区中医医院</v>
      </c>
      <c r="C8" s="6">
        <f>'1收支总表'!B6</f>
        <v>279.97458</v>
      </c>
      <c r="D8" s="6">
        <f>C8</f>
        <v>279.97458</v>
      </c>
      <c r="E8" s="6"/>
      <c r="F8" s="6"/>
      <c r="G8" s="6"/>
      <c r="H8" s="6">
        <f>D8-I8</f>
        <v>279.97458</v>
      </c>
      <c r="I8" s="6">
        <f>'3支出总表'!H6</f>
        <v>0</v>
      </c>
      <c r="J8" s="5" t="s">
        <v>450</v>
      </c>
      <c r="K8" s="13"/>
      <c r="L8" s="13"/>
      <c r="M8" s="14"/>
      <c r="N8" s="14"/>
      <c r="O8" s="14"/>
      <c r="P8" s="14"/>
      <c r="Q8" s="14"/>
      <c r="R8" s="14"/>
      <c r="S8" s="14"/>
    </row>
    <row r="9" ht="50.65" customHeight="1" spans="1:19">
      <c r="A9" s="7"/>
      <c r="B9" s="7"/>
      <c r="C9" s="6"/>
      <c r="D9" s="6"/>
      <c r="E9" s="6"/>
      <c r="F9" s="6"/>
      <c r="G9" s="6"/>
      <c r="H9" s="6"/>
      <c r="I9" s="6"/>
      <c r="J9" s="7"/>
      <c r="K9" s="13"/>
      <c r="L9" s="13"/>
      <c r="M9" s="15"/>
      <c r="N9" s="15"/>
      <c r="O9" s="15"/>
      <c r="P9" s="15"/>
      <c r="Q9" s="15"/>
      <c r="R9" s="15"/>
      <c r="S9" s="14"/>
    </row>
    <row r="10" ht="50.65" customHeight="1" spans="1:19">
      <c r="A10" s="7"/>
      <c r="B10" s="7"/>
      <c r="C10" s="6"/>
      <c r="D10" s="6"/>
      <c r="E10" s="6"/>
      <c r="F10" s="6"/>
      <c r="G10" s="6"/>
      <c r="H10" s="6"/>
      <c r="I10" s="6"/>
      <c r="J10" s="7"/>
      <c r="K10" s="13"/>
      <c r="L10" s="13"/>
      <c r="M10" s="15"/>
      <c r="N10" s="15"/>
      <c r="O10" s="15"/>
      <c r="P10" s="14"/>
      <c r="Q10" s="14"/>
      <c r="R10" s="15"/>
      <c r="S10" s="14"/>
    </row>
    <row r="11" ht="50.65" customHeight="1" spans="1:19">
      <c r="A11" s="7"/>
      <c r="B11" s="7"/>
      <c r="C11" s="6"/>
      <c r="D11" s="6"/>
      <c r="E11" s="6"/>
      <c r="F11" s="6"/>
      <c r="G11" s="6"/>
      <c r="H11" s="6"/>
      <c r="I11" s="6"/>
      <c r="J11" s="7"/>
      <c r="K11" s="13"/>
      <c r="L11" s="13"/>
      <c r="M11" s="15"/>
      <c r="N11" s="15"/>
      <c r="O11" s="15"/>
      <c r="P11" s="15"/>
      <c r="Q11" s="15"/>
      <c r="R11" s="15"/>
      <c r="S11" s="14"/>
    </row>
    <row r="12" ht="50.65" customHeight="1" spans="1:19">
      <c r="A12" s="7"/>
      <c r="B12" s="7"/>
      <c r="C12" s="6"/>
      <c r="D12" s="6"/>
      <c r="E12" s="6"/>
      <c r="F12" s="6"/>
      <c r="G12" s="6"/>
      <c r="H12" s="6"/>
      <c r="I12" s="6"/>
      <c r="J12" s="7"/>
      <c r="K12" s="13"/>
      <c r="L12" s="13"/>
      <c r="M12" s="15"/>
      <c r="N12" s="15"/>
      <c r="O12" s="15"/>
      <c r="P12" s="15"/>
      <c r="Q12" s="15"/>
      <c r="R12" s="15"/>
      <c r="S12" s="14"/>
    </row>
    <row r="13" ht="50.65" customHeight="1" spans="1:19">
      <c r="A13" s="7"/>
      <c r="B13" s="7"/>
      <c r="C13" s="6"/>
      <c r="D13" s="6"/>
      <c r="E13" s="6"/>
      <c r="F13" s="6"/>
      <c r="G13" s="6"/>
      <c r="H13" s="6"/>
      <c r="I13" s="6"/>
      <c r="J13" s="7"/>
      <c r="K13" s="13"/>
      <c r="L13" s="13"/>
      <c r="M13" s="15"/>
      <c r="N13" s="15"/>
      <c r="O13" s="15"/>
      <c r="P13" s="15"/>
      <c r="Q13" s="15"/>
      <c r="R13" s="15"/>
      <c r="S13" s="14"/>
    </row>
    <row r="14" ht="50.65" customHeight="1" spans="1:19">
      <c r="A14" s="7"/>
      <c r="B14" s="7"/>
      <c r="C14" s="6"/>
      <c r="D14" s="6"/>
      <c r="E14" s="6"/>
      <c r="F14" s="6"/>
      <c r="G14" s="6"/>
      <c r="H14" s="6"/>
      <c r="I14" s="6"/>
      <c r="J14" s="7"/>
      <c r="K14" s="13"/>
      <c r="L14" s="13"/>
      <c r="M14" s="15"/>
      <c r="N14" s="15"/>
      <c r="O14" s="15"/>
      <c r="P14" s="15"/>
      <c r="Q14" s="15"/>
      <c r="R14" s="15"/>
      <c r="S14" s="14"/>
    </row>
    <row r="15" ht="50.65" customHeight="1" spans="1:19">
      <c r="A15" s="7"/>
      <c r="B15" s="7"/>
      <c r="C15" s="6"/>
      <c r="D15" s="6"/>
      <c r="E15" s="6"/>
      <c r="F15" s="6"/>
      <c r="G15" s="6"/>
      <c r="H15" s="6"/>
      <c r="I15" s="6"/>
      <c r="J15" s="7"/>
      <c r="K15" s="13"/>
      <c r="L15" s="13"/>
      <c r="M15" s="15"/>
      <c r="N15" s="15"/>
      <c r="O15" s="15"/>
      <c r="P15" s="15"/>
      <c r="Q15" s="15"/>
      <c r="R15" s="15"/>
      <c r="S15" s="14"/>
    </row>
    <row r="16" ht="50.65" customHeight="1" spans="1:19">
      <c r="A16" s="8"/>
      <c r="B16" s="8"/>
      <c r="C16" s="6"/>
      <c r="D16" s="6"/>
      <c r="E16" s="6"/>
      <c r="F16" s="6"/>
      <c r="G16" s="6"/>
      <c r="H16" s="6"/>
      <c r="I16" s="6"/>
      <c r="J16" s="8"/>
      <c r="K16" s="13"/>
      <c r="L16" s="13"/>
      <c r="M16" s="15"/>
      <c r="N16" s="15"/>
      <c r="O16" s="15"/>
      <c r="P16" s="15"/>
      <c r="Q16" s="15"/>
      <c r="R16" s="15"/>
      <c r="S16" s="14"/>
    </row>
    <row r="18" ht="19.5" spans="2:2">
      <c r="B18" s="9"/>
    </row>
    <row r="19" ht="19.5" spans="2:2">
      <c r="B19" s="10"/>
    </row>
    <row r="20" ht="19.5" spans="2:2">
      <c r="B20" s="10"/>
    </row>
    <row r="21" ht="19.5" spans="2:2">
      <c r="B21" s="9"/>
    </row>
    <row r="22" ht="19.5" spans="2:2">
      <c r="B22" s="10"/>
    </row>
    <row r="23" ht="19.5" spans="2:2">
      <c r="B23" s="10"/>
    </row>
    <row r="24" ht="19.5" spans="2:2">
      <c r="B24" s="11"/>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45" sqref="L45"/>
    </sheetView>
  </sheetViews>
  <sheetFormatPr defaultColWidth="9" defaultRowHeight="13.5"/>
  <sheetData/>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zoomScale="152" zoomScaleNormal="152" topLeftCell="C24" workbookViewId="0">
      <selection activeCell="D42" sqref="D42"/>
    </sheetView>
  </sheetViews>
  <sheetFormatPr defaultColWidth="10" defaultRowHeight="13.5" outlineLevelCol="7"/>
  <cols>
    <col min="1" max="1" width="29.5" style="36" customWidth="1"/>
    <col min="2" max="2" width="10.125" style="36" customWidth="1"/>
    <col min="3" max="3" width="23.125" style="36" customWidth="1"/>
    <col min="4" max="4" width="10.625" style="36" customWidth="1"/>
    <col min="5" max="5" width="24" style="36" customWidth="1"/>
    <col min="6" max="6" width="10.5" style="36" customWidth="1"/>
    <col min="7" max="7" width="20.25" style="36" customWidth="1"/>
    <col min="8" max="8" width="11" style="36" customWidth="1"/>
    <col min="9" max="9" width="9.75" style="36" customWidth="1"/>
    <col min="10" max="16384" width="10" style="36"/>
  </cols>
  <sheetData>
    <row r="1" ht="12.95" customHeight="1" spans="1:8">
      <c r="A1" s="37"/>
      <c r="E1" s="60"/>
      <c r="H1" s="38" t="s">
        <v>30</v>
      </c>
    </row>
    <row r="2" ht="24.2" customHeight="1" spans="1:8">
      <c r="A2" s="118" t="s">
        <v>6</v>
      </c>
      <c r="B2" s="118"/>
      <c r="C2" s="118"/>
      <c r="D2" s="118"/>
      <c r="E2" s="118"/>
      <c r="F2" s="118"/>
      <c r="G2" s="118"/>
      <c r="H2" s="118"/>
    </row>
    <row r="3" ht="17.25" customHeight="1" spans="1:8">
      <c r="A3" s="40" t="str">
        <f>"部门"&amp;":"&amp;封面!E4&amp;封面!E5</f>
        <v>部门:405005益阳市赫山区中医医院</v>
      </c>
      <c r="B3" s="40"/>
      <c r="C3" s="40"/>
      <c r="D3" s="40"/>
      <c r="E3" s="40"/>
      <c r="F3" s="40"/>
      <c r="G3" s="41" t="s">
        <v>31</v>
      </c>
      <c r="H3" s="41"/>
    </row>
    <row r="4" ht="17.85" customHeight="1" spans="1:8">
      <c r="A4" s="42" t="s">
        <v>32</v>
      </c>
      <c r="B4" s="42"/>
      <c r="C4" s="42" t="s">
        <v>33</v>
      </c>
      <c r="D4" s="42"/>
      <c r="E4" s="42"/>
      <c r="F4" s="42"/>
      <c r="G4" s="42"/>
      <c r="H4" s="42"/>
    </row>
    <row r="5" ht="22.35" customHeight="1" spans="1:8">
      <c r="A5" s="42" t="s">
        <v>34</v>
      </c>
      <c r="B5" s="42" t="s">
        <v>35</v>
      </c>
      <c r="C5" s="42" t="s">
        <v>36</v>
      </c>
      <c r="D5" s="42" t="s">
        <v>35</v>
      </c>
      <c r="E5" s="42" t="s">
        <v>37</v>
      </c>
      <c r="F5" s="42" t="s">
        <v>35</v>
      </c>
      <c r="G5" s="42" t="s">
        <v>38</v>
      </c>
      <c r="H5" s="42" t="s">
        <v>35</v>
      </c>
    </row>
    <row r="6" ht="16.35" customHeight="1" spans="1:8">
      <c r="A6" s="43" t="s">
        <v>39</v>
      </c>
      <c r="B6" s="47">
        <f>VLOOKUP(封面!$E$5,[1]一般预算拨款!$A$7:$AB$32,28,0)</f>
        <v>279.97458</v>
      </c>
      <c r="C6" s="50" t="s">
        <v>40</v>
      </c>
      <c r="D6" s="47"/>
      <c r="E6" s="43" t="s">
        <v>41</v>
      </c>
      <c r="F6" s="44">
        <f>F7+F8</f>
        <v>279.97458</v>
      </c>
      <c r="G6" s="50" t="s">
        <v>42</v>
      </c>
      <c r="H6" s="58">
        <f>F7</f>
        <v>259.53568</v>
      </c>
    </row>
    <row r="7" ht="16.35" customHeight="1" spans="1:8">
      <c r="A7" s="50" t="s">
        <v>43</v>
      </c>
      <c r="B7" s="58"/>
      <c r="C7" s="50" t="s">
        <v>44</v>
      </c>
      <c r="D7" s="47"/>
      <c r="E7" s="50" t="s">
        <v>45</v>
      </c>
      <c r="F7" s="47">
        <f>VLOOKUP(封面!$E$5,[1]一般预算拨款!$A$7:$AB$32,2,0)</f>
        <v>259.53568</v>
      </c>
      <c r="G7" s="50" t="s">
        <v>46</v>
      </c>
      <c r="H7" s="58">
        <f>F8+F12</f>
        <v>20.4389</v>
      </c>
    </row>
    <row r="8" ht="16.35" customHeight="1" spans="1:8">
      <c r="A8" s="43" t="s">
        <v>47</v>
      </c>
      <c r="B8" s="58"/>
      <c r="C8" s="50" t="s">
        <v>48</v>
      </c>
      <c r="D8" s="47"/>
      <c r="E8" s="50" t="s">
        <v>49</v>
      </c>
      <c r="F8" s="47">
        <f>VLOOKUP(封面!$E$5,[1]一般预算拨款!$A$7:$AB$32,13,0)-F12</f>
        <v>20.4389</v>
      </c>
      <c r="G8" s="50" t="s">
        <v>50</v>
      </c>
      <c r="H8" s="58"/>
    </row>
    <row r="9" ht="16.35" customHeight="1" spans="1:8">
      <c r="A9" s="50" t="s">
        <v>51</v>
      </c>
      <c r="B9" s="58"/>
      <c r="C9" s="50" t="s">
        <v>52</v>
      </c>
      <c r="D9" s="47"/>
      <c r="E9" s="50" t="s">
        <v>53</v>
      </c>
      <c r="F9" s="58"/>
      <c r="G9" s="50" t="s">
        <v>54</v>
      </c>
      <c r="H9" s="58"/>
    </row>
    <row r="10" ht="16.35" customHeight="1" spans="1:8">
      <c r="A10" s="50" t="s">
        <v>55</v>
      </c>
      <c r="B10" s="58"/>
      <c r="C10" s="50" t="s">
        <v>56</v>
      </c>
      <c r="D10" s="47"/>
      <c r="E10" s="43" t="s">
        <v>57</v>
      </c>
      <c r="F10" s="44">
        <f>F12</f>
        <v>0</v>
      </c>
      <c r="G10" s="50" t="s">
        <v>58</v>
      </c>
      <c r="H10" s="58"/>
    </row>
    <row r="11" ht="16.35" customHeight="1" spans="1:8">
      <c r="A11" s="50" t="s">
        <v>59</v>
      </c>
      <c r="B11" s="58"/>
      <c r="C11" s="50" t="s">
        <v>60</v>
      </c>
      <c r="D11" s="47"/>
      <c r="E11" s="50" t="s">
        <v>61</v>
      </c>
      <c r="F11" s="58"/>
      <c r="G11" s="50" t="s">
        <v>62</v>
      </c>
      <c r="H11" s="58"/>
    </row>
    <row r="12" ht="16.35" customHeight="1" spans="1:8">
      <c r="A12" s="50" t="s">
        <v>63</v>
      </c>
      <c r="B12" s="58"/>
      <c r="C12" s="50" t="s">
        <v>64</v>
      </c>
      <c r="D12" s="47"/>
      <c r="E12" s="50" t="s">
        <v>65</v>
      </c>
      <c r="F12" s="47">
        <f>VLOOKUP(封面!$E$5,[1]一般预算拨款!$A$7:$AB$32,27,0)</f>
        <v>0</v>
      </c>
      <c r="G12" s="50" t="s">
        <v>66</v>
      </c>
      <c r="H12" s="58"/>
    </row>
    <row r="13" ht="16.35" customHeight="1" spans="1:8">
      <c r="A13" s="50" t="s">
        <v>67</v>
      </c>
      <c r="B13" s="58"/>
      <c r="C13" s="50" t="s">
        <v>68</v>
      </c>
      <c r="D13" s="47">
        <f>VLOOKUP(封面!$E$5,[1]一般预算拨款!$A$7:$I$32,8,0)</f>
        <v>31.4123</v>
      </c>
      <c r="E13" s="50" t="s">
        <v>69</v>
      </c>
      <c r="F13" s="58"/>
      <c r="G13" s="50" t="s">
        <v>70</v>
      </c>
      <c r="H13" s="58"/>
    </row>
    <row r="14" ht="16.35" customHeight="1" spans="1:8">
      <c r="A14" s="50" t="s">
        <v>71</v>
      </c>
      <c r="B14" s="58"/>
      <c r="C14" s="50" t="s">
        <v>72</v>
      </c>
      <c r="D14" s="47"/>
      <c r="E14" s="50" t="s">
        <v>73</v>
      </c>
      <c r="F14" s="58"/>
      <c r="G14" s="50" t="s">
        <v>74</v>
      </c>
      <c r="H14" s="58">
        <v>0</v>
      </c>
    </row>
    <row r="15" ht="16.35" customHeight="1" spans="1:8">
      <c r="A15" s="50" t="s">
        <v>75</v>
      </c>
      <c r="B15" s="58"/>
      <c r="C15" s="50" t="s">
        <v>76</v>
      </c>
      <c r="D15" s="47">
        <f>B6-D13</f>
        <v>248.56228</v>
      </c>
      <c r="E15" s="50" t="s">
        <v>77</v>
      </c>
      <c r="F15" s="58"/>
      <c r="G15" s="50" t="s">
        <v>78</v>
      </c>
      <c r="H15" s="58"/>
    </row>
    <row r="16" ht="16.35" customHeight="1" spans="1:8">
      <c r="A16" s="50" t="s">
        <v>79</v>
      </c>
      <c r="B16" s="58"/>
      <c r="C16" s="50" t="s">
        <v>80</v>
      </c>
      <c r="D16" s="47"/>
      <c r="E16" s="50" t="s">
        <v>81</v>
      </c>
      <c r="F16" s="58"/>
      <c r="G16" s="50" t="s">
        <v>82</v>
      </c>
      <c r="H16" s="58"/>
    </row>
    <row r="17" ht="16.35" customHeight="1" spans="1:8">
      <c r="A17" s="50" t="s">
        <v>83</v>
      </c>
      <c r="B17" s="58"/>
      <c r="C17" s="50" t="s">
        <v>84</v>
      </c>
      <c r="D17" s="47"/>
      <c r="E17" s="50" t="s">
        <v>85</v>
      </c>
      <c r="F17" s="58"/>
      <c r="G17" s="50" t="s">
        <v>86</v>
      </c>
      <c r="H17" s="58"/>
    </row>
    <row r="18" ht="16.35" customHeight="1" spans="1:8">
      <c r="A18" s="50" t="s">
        <v>87</v>
      </c>
      <c r="B18" s="58"/>
      <c r="C18" s="50" t="s">
        <v>88</v>
      </c>
      <c r="D18" s="47"/>
      <c r="E18" s="50" t="s">
        <v>89</v>
      </c>
      <c r="F18" s="58"/>
      <c r="G18" s="50" t="s">
        <v>90</v>
      </c>
      <c r="H18" s="58"/>
    </row>
    <row r="19" ht="16.35" customHeight="1" spans="1:8">
      <c r="A19" s="50" t="s">
        <v>91</v>
      </c>
      <c r="B19" s="58"/>
      <c r="C19" s="50" t="s">
        <v>92</v>
      </c>
      <c r="D19" s="47"/>
      <c r="E19" s="50" t="s">
        <v>93</v>
      </c>
      <c r="F19" s="58"/>
      <c r="G19" s="50" t="s">
        <v>94</v>
      </c>
      <c r="H19" s="58"/>
    </row>
    <row r="20" ht="16.35" customHeight="1" spans="1:8">
      <c r="A20" s="43" t="s">
        <v>95</v>
      </c>
      <c r="B20" s="44"/>
      <c r="C20" s="50" t="s">
        <v>96</v>
      </c>
      <c r="D20" s="47"/>
      <c r="E20" s="50" t="s">
        <v>97</v>
      </c>
      <c r="F20" s="58"/>
      <c r="G20" s="50"/>
      <c r="H20" s="58"/>
    </row>
    <row r="21" ht="16.35" customHeight="1" spans="1:8">
      <c r="A21" s="43" t="s">
        <v>98</v>
      </c>
      <c r="B21" s="44"/>
      <c r="C21" s="50" t="s">
        <v>99</v>
      </c>
      <c r="D21" s="47"/>
      <c r="E21" s="43" t="s">
        <v>100</v>
      </c>
      <c r="F21" s="44"/>
      <c r="G21" s="50"/>
      <c r="H21" s="58"/>
    </row>
    <row r="22" ht="16.35" customHeight="1" spans="1:8">
      <c r="A22" s="43" t="s">
        <v>101</v>
      </c>
      <c r="B22" s="44"/>
      <c r="C22" s="50" t="s">
        <v>102</v>
      </c>
      <c r="D22" s="47"/>
      <c r="E22" s="50"/>
      <c r="F22" s="50"/>
      <c r="G22" s="50"/>
      <c r="H22" s="58"/>
    </row>
    <row r="23" ht="16.35" customHeight="1" spans="1:8">
      <c r="A23" s="43" t="s">
        <v>103</v>
      </c>
      <c r="B23" s="44"/>
      <c r="C23" s="50" t="s">
        <v>104</v>
      </c>
      <c r="D23" s="47"/>
      <c r="E23" s="50"/>
      <c r="F23" s="50"/>
      <c r="G23" s="50"/>
      <c r="H23" s="58"/>
    </row>
    <row r="24" ht="16.35" customHeight="1" spans="1:8">
      <c r="A24" s="43" t="s">
        <v>105</v>
      </c>
      <c r="B24" s="44"/>
      <c r="C24" s="50" t="s">
        <v>106</v>
      </c>
      <c r="D24" s="47"/>
      <c r="E24" s="50"/>
      <c r="F24" s="50"/>
      <c r="G24" s="50"/>
      <c r="H24" s="58"/>
    </row>
    <row r="25" ht="16.35" customHeight="1" spans="1:8">
      <c r="A25" s="50" t="s">
        <v>107</v>
      </c>
      <c r="B25" s="58"/>
      <c r="C25" s="50" t="s">
        <v>108</v>
      </c>
      <c r="D25" s="47"/>
      <c r="E25" s="50"/>
      <c r="F25" s="50"/>
      <c r="G25" s="50"/>
      <c r="H25" s="58"/>
    </row>
    <row r="26" ht="16.35" customHeight="1" spans="1:8">
      <c r="A26" s="50" t="s">
        <v>109</v>
      </c>
      <c r="B26" s="58"/>
      <c r="C26" s="50" t="s">
        <v>110</v>
      </c>
      <c r="D26" s="47"/>
      <c r="E26" s="50"/>
      <c r="F26" s="50"/>
      <c r="G26" s="50"/>
      <c r="H26" s="58"/>
    </row>
    <row r="27" ht="16.35" customHeight="1" spans="1:8">
      <c r="A27" s="50" t="s">
        <v>111</v>
      </c>
      <c r="B27" s="58"/>
      <c r="C27" s="50" t="s">
        <v>112</v>
      </c>
      <c r="D27" s="47"/>
      <c r="E27" s="50"/>
      <c r="F27" s="50"/>
      <c r="G27" s="50"/>
      <c r="H27" s="58"/>
    </row>
    <row r="28" ht="16.35" customHeight="1" spans="1:8">
      <c r="A28" s="43" t="s">
        <v>113</v>
      </c>
      <c r="B28" s="44"/>
      <c r="C28" s="50" t="s">
        <v>114</v>
      </c>
      <c r="D28" s="47"/>
      <c r="E28" s="50"/>
      <c r="F28" s="50"/>
      <c r="G28" s="50"/>
      <c r="H28" s="58"/>
    </row>
    <row r="29" ht="16.35" customHeight="1" spans="1:8">
      <c r="A29" s="43" t="s">
        <v>115</v>
      </c>
      <c r="B29" s="44"/>
      <c r="C29" s="50" t="s">
        <v>116</v>
      </c>
      <c r="D29" s="47"/>
      <c r="E29" s="50"/>
      <c r="F29" s="50"/>
      <c r="G29" s="50"/>
      <c r="H29" s="58"/>
    </row>
    <row r="30" ht="16.35" customHeight="1" spans="1:8">
      <c r="A30" s="43" t="s">
        <v>117</v>
      </c>
      <c r="B30" s="44"/>
      <c r="C30" s="50" t="s">
        <v>118</v>
      </c>
      <c r="D30" s="47"/>
      <c r="E30" s="50"/>
      <c r="F30" s="50"/>
      <c r="G30" s="50"/>
      <c r="H30" s="58"/>
    </row>
    <row r="31" ht="16.35" customHeight="1" spans="1:8">
      <c r="A31" s="43" t="s">
        <v>119</v>
      </c>
      <c r="B31" s="44"/>
      <c r="C31" s="50" t="s">
        <v>120</v>
      </c>
      <c r="D31" s="47"/>
      <c r="E31" s="50"/>
      <c r="F31" s="50"/>
      <c r="G31" s="50"/>
      <c r="H31" s="58"/>
    </row>
    <row r="32" ht="16.35" customHeight="1" spans="1:8">
      <c r="A32" s="43" t="s">
        <v>121</v>
      </c>
      <c r="B32" s="44"/>
      <c r="C32" s="50" t="s">
        <v>122</v>
      </c>
      <c r="D32" s="47"/>
      <c r="E32" s="50"/>
      <c r="F32" s="50"/>
      <c r="G32" s="50"/>
      <c r="H32" s="58"/>
    </row>
    <row r="33" ht="16.35" customHeight="1" spans="1:8">
      <c r="A33" s="50"/>
      <c r="B33" s="50"/>
      <c r="C33" s="50" t="s">
        <v>123</v>
      </c>
      <c r="D33" s="47"/>
      <c r="E33" s="50"/>
      <c r="F33" s="50"/>
      <c r="G33" s="50"/>
      <c r="H33" s="50"/>
    </row>
    <row r="34" ht="16.35" customHeight="1" spans="1:8">
      <c r="A34" s="50"/>
      <c r="B34" s="50"/>
      <c r="C34" s="50" t="s">
        <v>124</v>
      </c>
      <c r="D34" s="47"/>
      <c r="E34" s="50"/>
      <c r="F34" s="50"/>
      <c r="G34" s="50"/>
      <c r="H34" s="50"/>
    </row>
    <row r="35" ht="16.35" customHeight="1" spans="1:8">
      <c r="A35" s="50"/>
      <c r="B35" s="50"/>
      <c r="C35" s="50" t="s">
        <v>125</v>
      </c>
      <c r="D35" s="47"/>
      <c r="E35" s="50"/>
      <c r="F35" s="50"/>
      <c r="G35" s="50"/>
      <c r="H35" s="50"/>
    </row>
    <row r="36" ht="16.35" customHeight="1" spans="1:8">
      <c r="A36" s="50"/>
      <c r="B36" s="50"/>
      <c r="C36" s="50"/>
      <c r="D36" s="50"/>
      <c r="E36" s="50"/>
      <c r="F36" s="50"/>
      <c r="G36" s="50"/>
      <c r="H36" s="50"/>
    </row>
    <row r="37" ht="16.35" customHeight="1" spans="1:8">
      <c r="A37" s="43" t="s">
        <v>126</v>
      </c>
      <c r="B37" s="44">
        <f>B6</f>
        <v>279.97458</v>
      </c>
      <c r="C37" s="43" t="s">
        <v>127</v>
      </c>
      <c r="D37" s="44">
        <f>D13+D15</f>
        <v>279.97458</v>
      </c>
      <c r="E37" s="43" t="s">
        <v>127</v>
      </c>
      <c r="F37" s="44">
        <f>F6+F10</f>
        <v>279.97458</v>
      </c>
      <c r="G37" s="43" t="s">
        <v>127</v>
      </c>
      <c r="H37" s="44">
        <f>H6+H7</f>
        <v>279.97458</v>
      </c>
    </row>
    <row r="38" ht="16.35" customHeight="1" spans="1:8">
      <c r="A38" s="43" t="s">
        <v>128</v>
      </c>
      <c r="B38" s="44"/>
      <c r="C38" s="43" t="s">
        <v>129</v>
      </c>
      <c r="D38" s="44"/>
      <c r="E38" s="43" t="s">
        <v>129</v>
      </c>
      <c r="F38" s="44"/>
      <c r="G38" s="43" t="s">
        <v>129</v>
      </c>
      <c r="H38" s="44"/>
    </row>
    <row r="39" ht="16.35" customHeight="1" spans="1:8">
      <c r="A39" s="50"/>
      <c r="B39" s="58"/>
      <c r="C39" s="50"/>
      <c r="D39" s="58"/>
      <c r="E39" s="43"/>
      <c r="F39" s="44"/>
      <c r="G39" s="43"/>
      <c r="H39" s="44"/>
    </row>
    <row r="40" ht="16.35" customHeight="1" spans="1:8">
      <c r="A40" s="43" t="s">
        <v>130</v>
      </c>
      <c r="B40" s="44">
        <f>B37</f>
        <v>279.97458</v>
      </c>
      <c r="C40" s="43" t="s">
        <v>131</v>
      </c>
      <c r="D40" s="44">
        <f>D37</f>
        <v>279.97458</v>
      </c>
      <c r="E40" s="43" t="s">
        <v>131</v>
      </c>
      <c r="F40" s="44">
        <f>F37</f>
        <v>279.97458</v>
      </c>
      <c r="G40" s="43" t="s">
        <v>131</v>
      </c>
      <c r="H40" s="44">
        <f>H37</f>
        <v>279.97458</v>
      </c>
    </row>
    <row r="42" spans="1:1">
      <c r="A42" s="36" t="s">
        <v>132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3" zoomScaleNormal="143" workbookViewId="0">
      <selection activeCell="X1" sqref="X1:Y1"/>
    </sheetView>
  </sheetViews>
  <sheetFormatPr defaultColWidth="10" defaultRowHeight="13.5"/>
  <cols>
    <col min="1" max="1" width="5.875" customWidth="1"/>
    <col min="2" max="2" width="16.125" customWidth="1"/>
    <col min="3" max="3" width="8.25" customWidth="1"/>
    <col min="4" max="25" width="7.75" customWidth="1"/>
    <col min="26" max="26" width="9.75" customWidth="1"/>
  </cols>
  <sheetData>
    <row r="1" ht="16.35" customHeight="1" spans="1:25">
      <c r="A1" s="3"/>
      <c r="X1" s="24" t="s">
        <v>133</v>
      </c>
      <c r="Y1" s="24"/>
    </row>
    <row r="2" ht="33.6" customHeight="1" spans="1:25">
      <c r="A2" s="25" t="s">
        <v>7</v>
      </c>
      <c r="B2" s="25"/>
      <c r="C2" s="25"/>
      <c r="D2" s="25"/>
      <c r="E2" s="25"/>
      <c r="F2" s="25"/>
      <c r="G2" s="25"/>
      <c r="H2" s="25"/>
      <c r="I2" s="25"/>
      <c r="J2" s="25"/>
      <c r="K2" s="25"/>
      <c r="L2" s="25"/>
      <c r="M2" s="25"/>
      <c r="N2" s="25"/>
      <c r="O2" s="25"/>
      <c r="P2" s="25"/>
      <c r="Q2" s="25"/>
      <c r="R2" s="25"/>
      <c r="S2" s="25"/>
      <c r="T2" s="25"/>
      <c r="U2" s="25"/>
      <c r="V2" s="25"/>
      <c r="W2" s="25"/>
      <c r="X2" s="25"/>
      <c r="Y2" s="25"/>
    </row>
    <row r="3" ht="22.35" customHeight="1" spans="1:25">
      <c r="A3" s="19" t="str">
        <f>"部门"&amp;":"&amp;封面!E4&amp;封面!E5</f>
        <v>部门:405005益阳市赫山区中医医院</v>
      </c>
      <c r="B3" s="19"/>
      <c r="C3" s="19"/>
      <c r="D3" s="19"/>
      <c r="E3" s="19"/>
      <c r="F3" s="19"/>
      <c r="G3" s="19"/>
      <c r="H3" s="19"/>
      <c r="I3" s="19"/>
      <c r="J3" s="19"/>
      <c r="K3" s="19"/>
      <c r="L3" s="19"/>
      <c r="M3" s="19"/>
      <c r="N3" s="19"/>
      <c r="O3" s="19"/>
      <c r="P3" s="19"/>
      <c r="Q3" s="19"/>
      <c r="R3" s="19"/>
      <c r="S3" s="19"/>
      <c r="T3" s="19"/>
      <c r="U3" s="19"/>
      <c r="V3" s="19"/>
      <c r="W3" s="19"/>
      <c r="X3" s="17" t="s">
        <v>31</v>
      </c>
      <c r="Y3" s="17"/>
    </row>
    <row r="4" ht="22.35" customHeight="1" spans="1:25">
      <c r="A4" s="26" t="s">
        <v>134</v>
      </c>
      <c r="B4" s="26" t="s">
        <v>135</v>
      </c>
      <c r="C4" s="26" t="s">
        <v>136</v>
      </c>
      <c r="D4" s="26" t="s">
        <v>137</v>
      </c>
      <c r="E4" s="26"/>
      <c r="F4" s="26"/>
      <c r="G4" s="26"/>
      <c r="H4" s="26"/>
      <c r="I4" s="26"/>
      <c r="J4" s="26"/>
      <c r="K4" s="26"/>
      <c r="L4" s="26"/>
      <c r="M4" s="26"/>
      <c r="N4" s="26"/>
      <c r="O4" s="26"/>
      <c r="P4" s="26"/>
      <c r="Q4" s="26"/>
      <c r="R4" s="26"/>
      <c r="S4" s="26" t="s">
        <v>128</v>
      </c>
      <c r="T4" s="26"/>
      <c r="U4" s="26"/>
      <c r="V4" s="26"/>
      <c r="W4" s="26"/>
      <c r="X4" s="26"/>
      <c r="Y4" s="26"/>
    </row>
    <row r="5" ht="22.35" customHeight="1" spans="1:25">
      <c r="A5" s="26"/>
      <c r="B5" s="26"/>
      <c r="C5" s="26"/>
      <c r="D5" s="26" t="s">
        <v>138</v>
      </c>
      <c r="E5" s="26" t="s">
        <v>139</v>
      </c>
      <c r="F5" s="26" t="s">
        <v>140</v>
      </c>
      <c r="G5" s="26" t="s">
        <v>141</v>
      </c>
      <c r="H5" s="26" t="s">
        <v>142</v>
      </c>
      <c r="I5" s="26" t="s">
        <v>143</v>
      </c>
      <c r="J5" s="26" t="s">
        <v>144</v>
      </c>
      <c r="K5" s="26"/>
      <c r="L5" s="26"/>
      <c r="M5" s="26"/>
      <c r="N5" s="26" t="s">
        <v>145</v>
      </c>
      <c r="O5" s="26" t="s">
        <v>146</v>
      </c>
      <c r="P5" s="26" t="s">
        <v>147</v>
      </c>
      <c r="Q5" s="26" t="s">
        <v>148</v>
      </c>
      <c r="R5" s="26" t="s">
        <v>149</v>
      </c>
      <c r="S5" s="26" t="s">
        <v>138</v>
      </c>
      <c r="T5" s="26" t="s">
        <v>139</v>
      </c>
      <c r="U5" s="26" t="s">
        <v>140</v>
      </c>
      <c r="V5" s="26" t="s">
        <v>141</v>
      </c>
      <c r="W5" s="26" t="s">
        <v>142</v>
      </c>
      <c r="X5" s="26" t="s">
        <v>143</v>
      </c>
      <c r="Y5" s="26" t="s">
        <v>150</v>
      </c>
    </row>
    <row r="6" ht="22.35" customHeight="1" spans="1:25">
      <c r="A6" s="26"/>
      <c r="B6" s="26"/>
      <c r="C6" s="26"/>
      <c r="D6" s="26"/>
      <c r="E6" s="26"/>
      <c r="F6" s="26"/>
      <c r="G6" s="26"/>
      <c r="H6" s="26"/>
      <c r="I6" s="26"/>
      <c r="J6" s="26" t="s">
        <v>151</v>
      </c>
      <c r="K6" s="26" t="s">
        <v>152</v>
      </c>
      <c r="L6" s="26" t="s">
        <v>153</v>
      </c>
      <c r="M6" s="26" t="s">
        <v>142</v>
      </c>
      <c r="N6" s="26"/>
      <c r="O6" s="26"/>
      <c r="P6" s="26"/>
      <c r="Q6" s="26"/>
      <c r="R6" s="26"/>
      <c r="S6" s="26"/>
      <c r="T6" s="26"/>
      <c r="U6" s="26"/>
      <c r="V6" s="26"/>
      <c r="W6" s="26"/>
      <c r="X6" s="26"/>
      <c r="Y6" s="26"/>
    </row>
    <row r="7" ht="22.9" customHeight="1" spans="1:25">
      <c r="A7" s="23"/>
      <c r="B7" s="23" t="s">
        <v>136</v>
      </c>
      <c r="C7" s="51">
        <f>'1收支总表'!B6</f>
        <v>279.97458</v>
      </c>
      <c r="D7" s="51">
        <f>C7</f>
        <v>279.97458</v>
      </c>
      <c r="E7" s="51">
        <f>C7</f>
        <v>279.97458</v>
      </c>
      <c r="F7" s="116"/>
      <c r="G7" s="116"/>
      <c r="H7" s="116"/>
      <c r="I7" s="116"/>
      <c r="J7" s="116"/>
      <c r="K7" s="116"/>
      <c r="L7" s="116"/>
      <c r="M7" s="116"/>
      <c r="N7" s="116"/>
      <c r="O7" s="116"/>
      <c r="P7" s="116"/>
      <c r="Q7" s="116"/>
      <c r="R7" s="116"/>
      <c r="S7" s="116"/>
      <c r="T7" s="116"/>
      <c r="U7" s="116"/>
      <c r="V7" s="116"/>
      <c r="W7" s="116"/>
      <c r="X7" s="116"/>
      <c r="Y7" s="116"/>
    </row>
    <row r="8" ht="22.9" customHeight="1" spans="1:25">
      <c r="A8" s="30" t="s">
        <v>154</v>
      </c>
      <c r="B8" s="30" t="s">
        <v>155</v>
      </c>
      <c r="C8" s="51">
        <f>C7</f>
        <v>279.97458</v>
      </c>
      <c r="D8" s="51">
        <f>D7</f>
        <v>279.97458</v>
      </c>
      <c r="E8" s="51">
        <f>C8</f>
        <v>279.97458</v>
      </c>
      <c r="F8" s="116"/>
      <c r="G8" s="116"/>
      <c r="H8" s="116"/>
      <c r="I8" s="116"/>
      <c r="J8" s="116"/>
      <c r="K8" s="116"/>
      <c r="L8" s="116"/>
      <c r="M8" s="116"/>
      <c r="N8" s="116"/>
      <c r="O8" s="116"/>
      <c r="P8" s="116"/>
      <c r="Q8" s="116"/>
      <c r="R8" s="116"/>
      <c r="S8" s="116"/>
      <c r="T8" s="116"/>
      <c r="U8" s="116"/>
      <c r="V8" s="116"/>
      <c r="W8" s="116"/>
      <c r="X8" s="116"/>
      <c r="Y8" s="116"/>
    </row>
    <row r="9" ht="22.9" customHeight="1" spans="1:25">
      <c r="A9" s="117">
        <f>封面!E4</f>
        <v>405005</v>
      </c>
      <c r="B9" s="117" t="str">
        <f>封面!E5</f>
        <v>益阳市赫山区中医医院</v>
      </c>
      <c r="C9" s="51">
        <f>C8</f>
        <v>279.97458</v>
      </c>
      <c r="D9" s="51">
        <f>D8</f>
        <v>279.97458</v>
      </c>
      <c r="E9" s="51">
        <f>C9</f>
        <v>279.97458</v>
      </c>
      <c r="F9" s="28"/>
      <c r="G9" s="28"/>
      <c r="H9" s="28"/>
      <c r="I9" s="28"/>
      <c r="J9" s="28"/>
      <c r="K9" s="28"/>
      <c r="L9" s="28"/>
      <c r="M9" s="28"/>
      <c r="N9" s="28"/>
      <c r="O9" s="28"/>
      <c r="P9" s="28"/>
      <c r="Q9" s="28"/>
      <c r="R9" s="28"/>
      <c r="S9" s="28"/>
      <c r="T9" s="28"/>
      <c r="U9" s="28"/>
      <c r="V9" s="28"/>
      <c r="W9" s="28"/>
      <c r="X9" s="28"/>
      <c r="Y9" s="28"/>
    </row>
    <row r="10" ht="16.35" customHeight="1"/>
    <row r="11" ht="16.35" customHeight="1" spans="7:7">
      <c r="G11" s="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topLeftCell="A7" workbookViewId="0">
      <selection activeCell="F20" sqref="F20:H20"/>
    </sheetView>
  </sheetViews>
  <sheetFormatPr defaultColWidth="10" defaultRowHeight="13.5"/>
  <cols>
    <col min="1" max="1" width="4.625" customWidth="1"/>
    <col min="2" max="2" width="4.875" customWidth="1"/>
    <col min="3" max="3" width="5" customWidth="1"/>
    <col min="4" max="4" width="12" customWidth="1"/>
    <col min="5" max="5" width="26.75" customWidth="1"/>
    <col min="6" max="6" width="15" customWidth="1"/>
    <col min="7" max="7" width="11.375" customWidth="1"/>
    <col min="8" max="8" width="14" customWidth="1"/>
    <col min="9" max="9" width="14.75" customWidth="1"/>
    <col min="10" max="11" width="17.5" customWidth="1"/>
    <col min="12" max="12" width="9.75" customWidth="1"/>
  </cols>
  <sheetData>
    <row r="1" ht="16.35" customHeight="1" spans="1:11">
      <c r="A1" s="3"/>
      <c r="D1" s="100"/>
      <c r="K1" s="24" t="s">
        <v>156</v>
      </c>
    </row>
    <row r="2" ht="31.9" customHeight="1" spans="1:11">
      <c r="A2" s="25" t="s">
        <v>8</v>
      </c>
      <c r="B2" s="25"/>
      <c r="C2" s="25"/>
      <c r="D2" s="25"/>
      <c r="E2" s="25"/>
      <c r="F2" s="25"/>
      <c r="G2" s="25"/>
      <c r="H2" s="25"/>
      <c r="I2" s="25"/>
      <c r="J2" s="25"/>
      <c r="K2" s="25"/>
    </row>
    <row r="3" ht="24.95" customHeight="1" spans="1:11">
      <c r="A3" s="101" t="str">
        <f>"部门"&amp;":"&amp;封面!E4&amp;封面!E5</f>
        <v>部门:405005益阳市赫山区中医医院</v>
      </c>
      <c r="B3" s="101"/>
      <c r="C3" s="101"/>
      <c r="D3" s="101"/>
      <c r="E3" s="101"/>
      <c r="F3" s="101"/>
      <c r="G3" s="101"/>
      <c r="H3" s="101"/>
      <c r="I3" s="101"/>
      <c r="J3" s="101"/>
      <c r="K3" s="17" t="s">
        <v>31</v>
      </c>
    </row>
    <row r="4" ht="27.6" customHeight="1" spans="1:11">
      <c r="A4" s="20" t="s">
        <v>157</v>
      </c>
      <c r="B4" s="20"/>
      <c r="C4" s="20"/>
      <c r="D4" s="20" t="s">
        <v>158</v>
      </c>
      <c r="E4" s="20" t="s">
        <v>159</v>
      </c>
      <c r="F4" s="20" t="s">
        <v>136</v>
      </c>
      <c r="G4" s="20" t="s">
        <v>160</v>
      </c>
      <c r="H4" s="20" t="s">
        <v>161</v>
      </c>
      <c r="I4" s="20" t="s">
        <v>162</v>
      </c>
      <c r="J4" s="20" t="s">
        <v>163</v>
      </c>
      <c r="K4" s="20" t="s">
        <v>164</v>
      </c>
    </row>
    <row r="5" ht="25.9" customHeight="1" spans="1:11">
      <c r="A5" s="20" t="s">
        <v>165</v>
      </c>
      <c r="B5" s="20" t="s">
        <v>166</v>
      </c>
      <c r="C5" s="20" t="s">
        <v>167</v>
      </c>
      <c r="D5" s="20"/>
      <c r="E5" s="20"/>
      <c r="F5" s="20"/>
      <c r="G5" s="20"/>
      <c r="H5" s="20"/>
      <c r="I5" s="20"/>
      <c r="J5" s="20"/>
      <c r="K5" s="20"/>
    </row>
    <row r="6" ht="22.9" customHeight="1" spans="1:11">
      <c r="A6" s="14"/>
      <c r="B6" s="14"/>
      <c r="C6" s="14"/>
      <c r="D6" s="102" t="s">
        <v>136</v>
      </c>
      <c r="E6" s="102"/>
      <c r="F6" s="103">
        <f>'1收支总表'!B6</f>
        <v>279.97458</v>
      </c>
      <c r="G6" s="103">
        <f>'1收支总表'!F6</f>
        <v>279.97458</v>
      </c>
      <c r="H6" s="103">
        <f>'1收支总表'!F10</f>
        <v>0</v>
      </c>
      <c r="I6" s="112"/>
      <c r="J6" s="102"/>
      <c r="K6" s="102"/>
    </row>
    <row r="7" ht="22.9" customHeight="1" spans="1:11">
      <c r="A7" s="104"/>
      <c r="B7" s="104"/>
      <c r="C7" s="104"/>
      <c r="D7" s="105" t="s">
        <v>154</v>
      </c>
      <c r="E7" s="105" t="s">
        <v>155</v>
      </c>
      <c r="F7" s="103">
        <f>F6</f>
        <v>279.97458</v>
      </c>
      <c r="G7" s="103">
        <f>G6</f>
        <v>279.97458</v>
      </c>
      <c r="H7" s="103">
        <f>H6</f>
        <v>0</v>
      </c>
      <c r="I7" s="113"/>
      <c r="J7" s="114"/>
      <c r="K7" s="114"/>
    </row>
    <row r="8" ht="22.9" customHeight="1" spans="1:11">
      <c r="A8" s="104"/>
      <c r="B8" s="104"/>
      <c r="C8" s="104"/>
      <c r="D8" s="105">
        <f>封面!E4</f>
        <v>405005</v>
      </c>
      <c r="E8" s="105" t="str">
        <f>封面!E5</f>
        <v>益阳市赫山区中医医院</v>
      </c>
      <c r="F8" s="103">
        <f>F6</f>
        <v>279.97458</v>
      </c>
      <c r="G8" s="103">
        <f>G6</f>
        <v>279.97458</v>
      </c>
      <c r="H8" s="103">
        <f>H6</f>
        <v>0</v>
      </c>
      <c r="I8" s="113"/>
      <c r="J8" s="114"/>
      <c r="K8" s="114"/>
    </row>
    <row r="9" ht="22.9" customHeight="1" spans="1:11">
      <c r="A9" s="106" t="s">
        <v>168</v>
      </c>
      <c r="B9" s="106" t="s">
        <v>169</v>
      </c>
      <c r="C9" s="106" t="s">
        <v>169</v>
      </c>
      <c r="D9" s="107" t="s">
        <v>170</v>
      </c>
      <c r="E9" s="108" t="s">
        <v>171</v>
      </c>
      <c r="F9" s="109">
        <f>G9</f>
        <v>31.4123</v>
      </c>
      <c r="G9" s="47">
        <f>VLOOKUP(封面!$E$5,[1]一般预算拨款!$A$7:$I$32,8,0)</f>
        <v>31.4123</v>
      </c>
      <c r="H9" s="110"/>
      <c r="I9" s="115"/>
      <c r="J9" s="108"/>
      <c r="K9" s="108"/>
    </row>
    <row r="10" ht="22.9" customHeight="1" spans="1:11">
      <c r="A10" s="106" t="s">
        <v>172</v>
      </c>
      <c r="B10" s="106" t="s">
        <v>173</v>
      </c>
      <c r="C10" s="106" t="s">
        <v>173</v>
      </c>
      <c r="D10" s="107" t="s">
        <v>174</v>
      </c>
      <c r="E10" s="108" t="s">
        <v>175</v>
      </c>
      <c r="F10" s="109">
        <f>G10</f>
        <v>229.4958</v>
      </c>
      <c r="G10" s="109">
        <f>G8-G9-G17</f>
        <v>229.4958</v>
      </c>
      <c r="H10" s="110"/>
      <c r="I10" s="115"/>
      <c r="J10" s="108"/>
      <c r="K10" s="108"/>
    </row>
    <row r="11" ht="22.9" customHeight="1" spans="1:11">
      <c r="A11" s="106" t="s">
        <v>172</v>
      </c>
      <c r="B11" s="106" t="s">
        <v>176</v>
      </c>
      <c r="C11" s="106" t="s">
        <v>177</v>
      </c>
      <c r="D11" s="107" t="s">
        <v>178</v>
      </c>
      <c r="E11" s="108" t="s">
        <v>179</v>
      </c>
      <c r="F11" s="109">
        <f>G11+H11</f>
        <v>0</v>
      </c>
      <c r="G11" s="110"/>
      <c r="H11" s="110">
        <f>H8</f>
        <v>0</v>
      </c>
      <c r="I11" s="115"/>
      <c r="J11" s="108"/>
      <c r="K11" s="108"/>
    </row>
    <row r="12" ht="22.9" customHeight="1" spans="1:11">
      <c r="A12" s="106" t="s">
        <v>172</v>
      </c>
      <c r="B12" s="106" t="s">
        <v>180</v>
      </c>
      <c r="C12" s="106" t="s">
        <v>173</v>
      </c>
      <c r="D12" s="107" t="s">
        <v>181</v>
      </c>
      <c r="E12" s="108" t="s">
        <v>182</v>
      </c>
      <c r="F12" s="109"/>
      <c r="G12" s="110"/>
      <c r="H12" s="110"/>
      <c r="I12" s="115"/>
      <c r="J12" s="108"/>
      <c r="K12" s="108"/>
    </row>
    <row r="13" ht="22.9" customHeight="1" spans="1:11">
      <c r="A13" s="106" t="s">
        <v>172</v>
      </c>
      <c r="B13" s="106" t="s">
        <v>180</v>
      </c>
      <c r="C13" s="106" t="s">
        <v>176</v>
      </c>
      <c r="D13" s="107" t="s">
        <v>183</v>
      </c>
      <c r="E13" s="108" t="s">
        <v>184</v>
      </c>
      <c r="F13" s="109"/>
      <c r="G13" s="110"/>
      <c r="H13" s="110"/>
      <c r="I13" s="115"/>
      <c r="J13" s="108"/>
      <c r="K13" s="108"/>
    </row>
    <row r="14" ht="22.9" customHeight="1" spans="1:11">
      <c r="A14" s="106" t="s">
        <v>172</v>
      </c>
      <c r="B14" s="106" t="s">
        <v>180</v>
      </c>
      <c r="C14" s="106" t="s">
        <v>180</v>
      </c>
      <c r="D14" s="107" t="s">
        <v>185</v>
      </c>
      <c r="E14" s="108" t="s">
        <v>186</v>
      </c>
      <c r="F14" s="109"/>
      <c r="G14" s="110"/>
      <c r="H14" s="110"/>
      <c r="I14" s="115"/>
      <c r="J14" s="108"/>
      <c r="K14" s="108"/>
    </row>
    <row r="15" ht="22.9" customHeight="1" spans="1:11">
      <c r="A15" s="106" t="s">
        <v>172</v>
      </c>
      <c r="B15" s="106" t="s">
        <v>187</v>
      </c>
      <c r="C15" s="106" t="s">
        <v>188</v>
      </c>
      <c r="D15" s="107" t="s">
        <v>189</v>
      </c>
      <c r="E15" s="108" t="s">
        <v>190</v>
      </c>
      <c r="F15" s="109"/>
      <c r="G15" s="110"/>
      <c r="H15" s="110"/>
      <c r="I15" s="115"/>
      <c r="J15" s="108"/>
      <c r="K15" s="108"/>
    </row>
    <row r="16" ht="22.9" customHeight="1" spans="1:11">
      <c r="A16" s="106" t="s">
        <v>172</v>
      </c>
      <c r="B16" s="106" t="s">
        <v>187</v>
      </c>
      <c r="C16" s="106" t="s">
        <v>191</v>
      </c>
      <c r="D16" s="107" t="s">
        <v>192</v>
      </c>
      <c r="E16" s="108" t="s">
        <v>193</v>
      </c>
      <c r="F16" s="109"/>
      <c r="G16" s="110"/>
      <c r="H16" s="110"/>
      <c r="I16" s="115"/>
      <c r="J16" s="108"/>
      <c r="K16" s="108"/>
    </row>
    <row r="17" ht="22.9" customHeight="1" spans="1:11">
      <c r="A17" s="106" t="s">
        <v>172</v>
      </c>
      <c r="B17" s="106" t="s">
        <v>194</v>
      </c>
      <c r="C17" s="106" t="s">
        <v>173</v>
      </c>
      <c r="D17" s="107" t="s">
        <v>195</v>
      </c>
      <c r="E17" s="108" t="s">
        <v>196</v>
      </c>
      <c r="F17" s="110">
        <f>G17</f>
        <v>19.06648</v>
      </c>
      <c r="G17" s="47">
        <f>VLOOKUP(封面!$E$5,[1]一般预算拨款!$A$7:$I$32,7,0)</f>
        <v>19.06648</v>
      </c>
      <c r="H17" s="110"/>
      <c r="I17" s="115"/>
      <c r="J17" s="108"/>
      <c r="K17" s="108"/>
    </row>
    <row r="18" ht="16.35" customHeight="1" spans="6:8">
      <c r="F18" s="36"/>
      <c r="G18" s="36"/>
      <c r="H18" s="36"/>
    </row>
    <row r="19" spans="6:8">
      <c r="F19" s="36"/>
      <c r="G19" s="36"/>
      <c r="H19" s="36"/>
    </row>
    <row r="20" spans="6:8">
      <c r="F20" s="111"/>
      <c r="G20" s="111"/>
      <c r="H20" s="111"/>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zoomScale="138" zoomScaleNormal="138" topLeftCell="B8" workbookViewId="0">
      <selection activeCell="F20" sqref="F20:O20"/>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9.25" customWidth="1"/>
    <col min="7" max="7" width="7.75" customWidth="1"/>
    <col min="8" max="12" width="7.125" customWidth="1"/>
    <col min="13" max="13" width="6.75" customWidth="1"/>
    <col min="14" max="17" width="7.125" customWidth="1"/>
    <col min="18" max="18" width="7" customWidth="1"/>
    <col min="19" max="20" width="7.125" customWidth="1"/>
    <col min="21" max="22" width="9.75" customWidth="1"/>
  </cols>
  <sheetData>
    <row r="1" ht="16.35" customHeight="1" spans="1:20">
      <c r="A1" s="3"/>
      <c r="S1" s="24" t="s">
        <v>197</v>
      </c>
      <c r="T1" s="24"/>
    </row>
    <row r="2" ht="42.2" customHeight="1" spans="1:20">
      <c r="A2" s="25" t="s">
        <v>9</v>
      </c>
      <c r="B2" s="25"/>
      <c r="C2" s="25"/>
      <c r="D2" s="25"/>
      <c r="E2" s="25"/>
      <c r="F2" s="25"/>
      <c r="G2" s="25"/>
      <c r="H2" s="25"/>
      <c r="I2" s="25"/>
      <c r="J2" s="25"/>
      <c r="K2" s="25"/>
      <c r="L2" s="25"/>
      <c r="M2" s="25"/>
      <c r="N2" s="25"/>
      <c r="O2" s="25"/>
      <c r="P2" s="25"/>
      <c r="Q2" s="25"/>
      <c r="R2" s="25"/>
      <c r="S2" s="25"/>
      <c r="T2" s="25"/>
    </row>
    <row r="3" ht="19.9" customHeight="1" spans="1:20">
      <c r="A3" s="19" t="str">
        <f>"部门"&amp;":"&amp;封面!E4&amp;封面!E5</f>
        <v>部门:405005益阳市赫山区中医医院</v>
      </c>
      <c r="B3" s="19"/>
      <c r="C3" s="19"/>
      <c r="D3" s="19"/>
      <c r="E3" s="19"/>
      <c r="F3" s="19"/>
      <c r="G3" s="19"/>
      <c r="H3" s="19"/>
      <c r="I3" s="19"/>
      <c r="J3" s="19"/>
      <c r="K3" s="19"/>
      <c r="L3" s="19"/>
      <c r="M3" s="19"/>
      <c r="N3" s="19"/>
      <c r="O3" s="19"/>
      <c r="P3" s="19"/>
      <c r="Q3" s="19"/>
      <c r="R3" s="19"/>
      <c r="S3" s="17" t="s">
        <v>31</v>
      </c>
      <c r="T3" s="17"/>
    </row>
    <row r="4" ht="19.9" customHeight="1" spans="1:20">
      <c r="A4" s="26" t="s">
        <v>157</v>
      </c>
      <c r="B4" s="26"/>
      <c r="C4" s="26"/>
      <c r="D4" s="26" t="s">
        <v>198</v>
      </c>
      <c r="E4" s="26" t="s">
        <v>199</v>
      </c>
      <c r="F4" s="26" t="s">
        <v>200</v>
      </c>
      <c r="G4" s="26" t="s">
        <v>201</v>
      </c>
      <c r="H4" s="26" t="s">
        <v>202</v>
      </c>
      <c r="I4" s="26" t="s">
        <v>203</v>
      </c>
      <c r="J4" s="26" t="s">
        <v>204</v>
      </c>
      <c r="K4" s="26" t="s">
        <v>205</v>
      </c>
      <c r="L4" s="26" t="s">
        <v>206</v>
      </c>
      <c r="M4" s="26" t="s">
        <v>207</v>
      </c>
      <c r="N4" s="26" t="s">
        <v>208</v>
      </c>
      <c r="O4" s="26" t="s">
        <v>209</v>
      </c>
      <c r="P4" s="26" t="s">
        <v>210</v>
      </c>
      <c r="Q4" s="26" t="s">
        <v>211</v>
      </c>
      <c r="R4" s="26" t="s">
        <v>212</v>
      </c>
      <c r="S4" s="26" t="s">
        <v>213</v>
      </c>
      <c r="T4" s="26" t="s">
        <v>214</v>
      </c>
    </row>
    <row r="5" ht="20.65" customHeight="1" spans="1:20">
      <c r="A5" s="26" t="s">
        <v>165</v>
      </c>
      <c r="B5" s="26" t="s">
        <v>166</v>
      </c>
      <c r="C5" s="26" t="s">
        <v>167</v>
      </c>
      <c r="D5" s="26"/>
      <c r="E5" s="26"/>
      <c r="F5" s="26"/>
      <c r="G5" s="26"/>
      <c r="H5" s="26"/>
      <c r="I5" s="26"/>
      <c r="J5" s="26"/>
      <c r="K5" s="26"/>
      <c r="L5" s="26"/>
      <c r="M5" s="26"/>
      <c r="N5" s="26"/>
      <c r="O5" s="26"/>
      <c r="P5" s="26"/>
      <c r="Q5" s="26"/>
      <c r="R5" s="26"/>
      <c r="S5" s="26"/>
      <c r="T5" s="26"/>
    </row>
    <row r="6" ht="22.9" customHeight="1" spans="1:20">
      <c r="A6" s="23"/>
      <c r="B6" s="23"/>
      <c r="C6" s="23"/>
      <c r="D6" s="23"/>
      <c r="E6" s="23" t="s">
        <v>136</v>
      </c>
      <c r="F6" s="44">
        <f>'1收支总表'!H37</f>
        <v>279.97458</v>
      </c>
      <c r="G6" s="44">
        <f>'1收支总表'!H6</f>
        <v>259.53568</v>
      </c>
      <c r="H6" s="44">
        <f>'1收支总表'!H7</f>
        <v>20.4389</v>
      </c>
      <c r="I6" s="44"/>
      <c r="J6" s="44"/>
      <c r="K6" s="44"/>
      <c r="L6" s="44"/>
      <c r="M6" s="44"/>
      <c r="N6" s="44"/>
      <c r="O6" s="44">
        <f>'1收支总表'!H14</f>
        <v>0</v>
      </c>
      <c r="P6" s="22"/>
      <c r="Q6" s="22"/>
      <c r="R6" s="22"/>
      <c r="S6" s="22"/>
      <c r="T6" s="22"/>
    </row>
    <row r="7" ht="22.9" customHeight="1" spans="1:20">
      <c r="A7" s="23"/>
      <c r="B7" s="23"/>
      <c r="C7" s="23"/>
      <c r="D7" s="30" t="s">
        <v>154</v>
      </c>
      <c r="E7" s="30" t="s">
        <v>155</v>
      </c>
      <c r="F7" s="44">
        <f t="shared" ref="F7:H8" si="0">F6</f>
        <v>279.97458</v>
      </c>
      <c r="G7" s="44">
        <f t="shared" si="0"/>
        <v>259.53568</v>
      </c>
      <c r="H7" s="44">
        <f t="shared" si="0"/>
        <v>20.4389</v>
      </c>
      <c r="I7" s="44"/>
      <c r="J7" s="44"/>
      <c r="K7" s="44"/>
      <c r="L7" s="44"/>
      <c r="M7" s="44"/>
      <c r="N7" s="44"/>
      <c r="O7" s="44">
        <f>O6</f>
        <v>0</v>
      </c>
      <c r="P7" s="22"/>
      <c r="Q7" s="22"/>
      <c r="R7" s="22"/>
      <c r="S7" s="22"/>
      <c r="T7" s="22"/>
    </row>
    <row r="8" ht="22.9" customHeight="1" spans="1:20">
      <c r="A8" s="32"/>
      <c r="B8" s="32"/>
      <c r="C8" s="32"/>
      <c r="D8" s="21">
        <f>封面!E4</f>
        <v>405005</v>
      </c>
      <c r="E8" s="21" t="str">
        <f>封面!E5</f>
        <v>益阳市赫山区中医医院</v>
      </c>
      <c r="F8" s="44">
        <f t="shared" si="0"/>
        <v>279.97458</v>
      </c>
      <c r="G8" s="44">
        <f t="shared" si="0"/>
        <v>259.53568</v>
      </c>
      <c r="H8" s="44">
        <f t="shared" si="0"/>
        <v>20.4389</v>
      </c>
      <c r="I8" s="98"/>
      <c r="J8" s="98"/>
      <c r="K8" s="98"/>
      <c r="L8" s="98"/>
      <c r="M8" s="98"/>
      <c r="N8" s="98"/>
      <c r="O8" s="44">
        <f>O7</f>
        <v>0</v>
      </c>
      <c r="P8" s="99"/>
      <c r="Q8" s="99"/>
      <c r="R8" s="99"/>
      <c r="S8" s="99"/>
      <c r="T8" s="99"/>
    </row>
    <row r="9" ht="22.9" customHeight="1" spans="1:20">
      <c r="A9" s="33" t="s">
        <v>172</v>
      </c>
      <c r="B9" s="33" t="s">
        <v>173</v>
      </c>
      <c r="C9" s="33" t="s">
        <v>173</v>
      </c>
      <c r="D9" s="27">
        <f>D8</f>
        <v>405005</v>
      </c>
      <c r="E9" s="34" t="s">
        <v>175</v>
      </c>
      <c r="F9" s="58">
        <f>'3支出总表'!F10</f>
        <v>229.4958</v>
      </c>
      <c r="G9" s="58">
        <f>G8-G10-G11</f>
        <v>209.0569</v>
      </c>
      <c r="H9" s="44">
        <f>H8-H15</f>
        <v>20.4389</v>
      </c>
      <c r="I9" s="97"/>
      <c r="J9" s="97"/>
      <c r="K9" s="97"/>
      <c r="L9" s="97"/>
      <c r="M9" s="97"/>
      <c r="N9" s="97"/>
      <c r="O9" s="58"/>
      <c r="P9" s="35"/>
      <c r="Q9" s="35"/>
      <c r="R9" s="35"/>
      <c r="S9" s="35"/>
      <c r="T9" s="35"/>
    </row>
    <row r="10" ht="22.9" customHeight="1" spans="1:20">
      <c r="A10" s="33" t="s">
        <v>168</v>
      </c>
      <c r="B10" s="33" t="s">
        <v>169</v>
      </c>
      <c r="C10" s="33" t="s">
        <v>169</v>
      </c>
      <c r="D10" s="27">
        <f t="shared" ref="D10:D17" si="1">D9</f>
        <v>405005</v>
      </c>
      <c r="E10" s="34" t="s">
        <v>171</v>
      </c>
      <c r="F10" s="58">
        <f>G10</f>
        <v>31.4123</v>
      </c>
      <c r="G10" s="47">
        <f>VLOOKUP(封面!$E$5,[1]一般预算拨款!$A$7:$I$32,8,0)</f>
        <v>31.4123</v>
      </c>
      <c r="H10" s="97"/>
      <c r="I10" s="97"/>
      <c r="J10" s="97"/>
      <c r="K10" s="97"/>
      <c r="L10" s="97"/>
      <c r="M10" s="97"/>
      <c r="N10" s="97"/>
      <c r="O10" s="97"/>
      <c r="P10" s="35"/>
      <c r="Q10" s="35"/>
      <c r="R10" s="35"/>
      <c r="S10" s="35"/>
      <c r="T10" s="35"/>
    </row>
    <row r="11" ht="22.9" customHeight="1" spans="1:20">
      <c r="A11" s="33" t="s">
        <v>172</v>
      </c>
      <c r="B11" s="33" t="s">
        <v>194</v>
      </c>
      <c r="C11" s="33" t="s">
        <v>173</v>
      </c>
      <c r="D11" s="27">
        <f t="shared" si="1"/>
        <v>405005</v>
      </c>
      <c r="E11" s="34" t="s">
        <v>196</v>
      </c>
      <c r="F11" s="58">
        <f>G11</f>
        <v>19.06648</v>
      </c>
      <c r="G11" s="58">
        <f>'3支出总表'!G17</f>
        <v>19.06648</v>
      </c>
      <c r="H11" s="97"/>
      <c r="I11" s="97"/>
      <c r="J11" s="97"/>
      <c r="K11" s="97"/>
      <c r="L11" s="97"/>
      <c r="M11" s="97"/>
      <c r="N11" s="97"/>
      <c r="O11" s="97"/>
      <c r="P11" s="35"/>
      <c r="Q11" s="35"/>
      <c r="R11" s="35"/>
      <c r="S11" s="35"/>
      <c r="T11" s="35"/>
    </row>
    <row r="12" ht="22.9" customHeight="1" spans="1:20">
      <c r="A12" s="33" t="s">
        <v>172</v>
      </c>
      <c r="B12" s="33" t="s">
        <v>187</v>
      </c>
      <c r="C12" s="33" t="s">
        <v>188</v>
      </c>
      <c r="D12" s="27">
        <f t="shared" si="1"/>
        <v>405005</v>
      </c>
      <c r="E12" s="34" t="s">
        <v>190</v>
      </c>
      <c r="F12" s="58">
        <f t="shared" ref="F12:F16" si="2">G12</f>
        <v>0</v>
      </c>
      <c r="G12" s="97"/>
      <c r="H12" s="97"/>
      <c r="I12" s="97"/>
      <c r="J12" s="97"/>
      <c r="K12" s="97"/>
      <c r="L12" s="97"/>
      <c r="M12" s="97"/>
      <c r="N12" s="97"/>
      <c r="O12" s="97"/>
      <c r="P12" s="35"/>
      <c r="Q12" s="35"/>
      <c r="R12" s="35"/>
      <c r="S12" s="35"/>
      <c r="T12" s="35"/>
    </row>
    <row r="13" ht="22.9" customHeight="1" spans="1:20">
      <c r="A13" s="33" t="s">
        <v>172</v>
      </c>
      <c r="B13" s="33" t="s">
        <v>180</v>
      </c>
      <c r="C13" s="33" t="s">
        <v>173</v>
      </c>
      <c r="D13" s="27">
        <f t="shared" si="1"/>
        <v>405005</v>
      </c>
      <c r="E13" s="34" t="s">
        <v>182</v>
      </c>
      <c r="F13" s="58">
        <f t="shared" si="2"/>
        <v>0</v>
      </c>
      <c r="G13" s="97"/>
      <c r="H13" s="97"/>
      <c r="I13" s="97"/>
      <c r="J13" s="97"/>
      <c r="K13" s="97"/>
      <c r="L13" s="97"/>
      <c r="M13" s="97"/>
      <c r="N13" s="97"/>
      <c r="O13" s="97"/>
      <c r="P13" s="35"/>
      <c r="Q13" s="35"/>
      <c r="R13" s="35"/>
      <c r="S13" s="35"/>
      <c r="T13" s="35"/>
    </row>
    <row r="14" ht="22.9" customHeight="1" spans="1:20">
      <c r="A14" s="33" t="s">
        <v>172</v>
      </c>
      <c r="B14" s="33" t="s">
        <v>180</v>
      </c>
      <c r="C14" s="33" t="s">
        <v>176</v>
      </c>
      <c r="D14" s="27">
        <f t="shared" si="1"/>
        <v>405005</v>
      </c>
      <c r="E14" s="34" t="s">
        <v>184</v>
      </c>
      <c r="F14" s="58">
        <f t="shared" si="2"/>
        <v>0</v>
      </c>
      <c r="G14" s="97"/>
      <c r="H14" s="97"/>
      <c r="I14" s="97"/>
      <c r="J14" s="97"/>
      <c r="K14" s="97"/>
      <c r="L14" s="97"/>
      <c r="M14" s="97"/>
      <c r="N14" s="97"/>
      <c r="O14" s="97"/>
      <c r="P14" s="35"/>
      <c r="Q14" s="35"/>
      <c r="R14" s="35"/>
      <c r="S14" s="35"/>
      <c r="T14" s="35"/>
    </row>
    <row r="15" ht="22.9" customHeight="1" spans="1:20">
      <c r="A15" s="33" t="s">
        <v>172</v>
      </c>
      <c r="B15" s="33" t="s">
        <v>176</v>
      </c>
      <c r="C15" s="33" t="s">
        <v>177</v>
      </c>
      <c r="D15" s="27">
        <f t="shared" si="1"/>
        <v>405005</v>
      </c>
      <c r="E15" s="34" t="s">
        <v>179</v>
      </c>
      <c r="F15" s="58">
        <f>SUM(G15:T15)</f>
        <v>0</v>
      </c>
      <c r="G15" s="97"/>
      <c r="H15" s="97">
        <f>'5支出分类（部门预算）'!M8</f>
        <v>0</v>
      </c>
      <c r="I15" s="97"/>
      <c r="J15" s="97"/>
      <c r="K15" s="97"/>
      <c r="L15" s="97"/>
      <c r="M15" s="97"/>
      <c r="N15" s="97"/>
      <c r="O15" s="97"/>
      <c r="P15" s="35"/>
      <c r="Q15" s="35"/>
      <c r="R15" s="35"/>
      <c r="S15" s="35"/>
      <c r="T15" s="35"/>
    </row>
    <row r="16" ht="22.9" customHeight="1" spans="1:20">
      <c r="A16" s="33" t="s">
        <v>172</v>
      </c>
      <c r="B16" s="33" t="s">
        <v>187</v>
      </c>
      <c r="C16" s="33" t="s">
        <v>191</v>
      </c>
      <c r="D16" s="27">
        <f t="shared" si="1"/>
        <v>405005</v>
      </c>
      <c r="E16" s="34" t="s">
        <v>193</v>
      </c>
      <c r="F16" s="58">
        <f t="shared" si="2"/>
        <v>0</v>
      </c>
      <c r="G16" s="97"/>
      <c r="H16" s="97"/>
      <c r="I16" s="97"/>
      <c r="J16" s="97"/>
      <c r="K16" s="97"/>
      <c r="L16" s="97"/>
      <c r="M16" s="97"/>
      <c r="N16" s="97"/>
      <c r="O16" s="97"/>
      <c r="P16" s="35"/>
      <c r="Q16" s="35"/>
      <c r="R16" s="35"/>
      <c r="S16" s="35"/>
      <c r="T16" s="35"/>
    </row>
    <row r="17" ht="22.9" customHeight="1" spans="1:20">
      <c r="A17" s="33" t="s">
        <v>172</v>
      </c>
      <c r="B17" s="33" t="s">
        <v>180</v>
      </c>
      <c r="C17" s="33" t="s">
        <v>180</v>
      </c>
      <c r="D17" s="27">
        <f t="shared" si="1"/>
        <v>405005</v>
      </c>
      <c r="E17" s="34" t="s">
        <v>186</v>
      </c>
      <c r="F17" s="58"/>
      <c r="G17" s="97"/>
      <c r="H17" s="97"/>
      <c r="I17" s="97"/>
      <c r="J17" s="97"/>
      <c r="K17" s="97"/>
      <c r="L17" s="97"/>
      <c r="M17" s="97"/>
      <c r="N17" s="97"/>
      <c r="O17" s="97"/>
      <c r="P17" s="35"/>
      <c r="Q17" s="35"/>
      <c r="R17" s="35"/>
      <c r="S17" s="35"/>
      <c r="T17" s="35"/>
    </row>
    <row r="18" spans="6:15">
      <c r="F18" s="36"/>
      <c r="G18" s="36"/>
      <c r="H18" s="36"/>
      <c r="I18" s="36"/>
      <c r="J18" s="36"/>
      <c r="K18" s="36"/>
      <c r="L18" s="36"/>
      <c r="M18" s="36"/>
      <c r="N18" s="36"/>
      <c r="O18" s="36"/>
    </row>
    <row r="20" spans="6:15">
      <c r="F20" s="96"/>
      <c r="G20" s="96"/>
      <c r="H20" s="96"/>
      <c r="I20" s="96"/>
      <c r="J20" s="96"/>
      <c r="K20" s="96"/>
      <c r="L20" s="96"/>
      <c r="M20" s="96"/>
      <c r="N20" s="96"/>
      <c r="O20" s="96"/>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zoomScale="138" zoomScaleNormal="138" topLeftCell="A4" workbookViewId="0">
      <selection activeCell="F20" sqref="F20:N20"/>
    </sheetView>
  </sheetViews>
  <sheetFormatPr defaultColWidth="10" defaultRowHeight="13.5"/>
  <cols>
    <col min="1" max="2" width="4.125" customWidth="1"/>
    <col min="3" max="3" width="4.25" customWidth="1"/>
    <col min="4" max="4" width="6.125" customWidth="1"/>
    <col min="5" max="5" width="15.875" customWidth="1"/>
    <col min="6" max="6" width="9" customWidth="1"/>
    <col min="7" max="7" width="7.75" customWidth="1"/>
    <col min="8" max="8" width="6.75" customWidth="1"/>
    <col min="9" max="16" width="7.125" customWidth="1"/>
    <col min="17" max="17" width="5.875" customWidth="1"/>
    <col min="18" max="21" width="7.125" customWidth="1"/>
    <col min="22" max="23" width="9.75" customWidth="1"/>
  </cols>
  <sheetData>
    <row r="1" ht="16.35" customHeight="1" spans="1:21">
      <c r="A1" s="3"/>
      <c r="T1" s="24" t="s">
        <v>215</v>
      </c>
      <c r="U1" s="24"/>
    </row>
    <row r="2" ht="37.15" customHeight="1" spans="1:21">
      <c r="A2" s="25" t="s">
        <v>10</v>
      </c>
      <c r="B2" s="25"/>
      <c r="C2" s="25"/>
      <c r="D2" s="25"/>
      <c r="E2" s="25"/>
      <c r="F2" s="25"/>
      <c r="G2" s="25"/>
      <c r="H2" s="25"/>
      <c r="I2" s="25"/>
      <c r="J2" s="25"/>
      <c r="K2" s="25"/>
      <c r="L2" s="25"/>
      <c r="M2" s="25"/>
      <c r="N2" s="25"/>
      <c r="O2" s="25"/>
      <c r="P2" s="25"/>
      <c r="Q2" s="25"/>
      <c r="R2" s="25"/>
      <c r="S2" s="25"/>
      <c r="T2" s="25"/>
      <c r="U2" s="25"/>
    </row>
    <row r="3" ht="24.2" customHeight="1" spans="1:21">
      <c r="A3" s="19" t="str">
        <f>"部门"&amp;":"&amp;封面!E4&amp;封面!E5</f>
        <v>部门:405005益阳市赫山区中医医院</v>
      </c>
      <c r="B3" s="19"/>
      <c r="C3" s="19"/>
      <c r="D3" s="19"/>
      <c r="E3" s="19"/>
      <c r="F3" s="19"/>
      <c r="G3" s="19"/>
      <c r="H3" s="19"/>
      <c r="I3" s="19"/>
      <c r="J3" s="19"/>
      <c r="K3" s="19"/>
      <c r="L3" s="19"/>
      <c r="M3" s="19"/>
      <c r="N3" s="19"/>
      <c r="O3" s="19"/>
      <c r="P3" s="19"/>
      <c r="Q3" s="19"/>
      <c r="R3" s="19"/>
      <c r="S3" s="19"/>
      <c r="T3" s="17" t="s">
        <v>31</v>
      </c>
      <c r="U3" s="17"/>
    </row>
    <row r="4" ht="22.35" customHeight="1" spans="1:21">
      <c r="A4" s="26" t="s">
        <v>157</v>
      </c>
      <c r="B4" s="26"/>
      <c r="C4" s="26"/>
      <c r="D4" s="26" t="s">
        <v>198</v>
      </c>
      <c r="E4" s="26" t="s">
        <v>199</v>
      </c>
      <c r="F4" s="26" t="s">
        <v>216</v>
      </c>
      <c r="G4" s="26" t="s">
        <v>160</v>
      </c>
      <c r="H4" s="26"/>
      <c r="I4" s="26"/>
      <c r="J4" s="26"/>
      <c r="K4" s="26" t="s">
        <v>161</v>
      </c>
      <c r="L4" s="26"/>
      <c r="M4" s="26"/>
      <c r="N4" s="26"/>
      <c r="O4" s="26"/>
      <c r="P4" s="26"/>
      <c r="Q4" s="26"/>
      <c r="R4" s="26"/>
      <c r="S4" s="26"/>
      <c r="T4" s="26"/>
      <c r="U4" s="26"/>
    </row>
    <row r="5" ht="39.6" customHeight="1" spans="1:21">
      <c r="A5" s="26" t="s">
        <v>165</v>
      </c>
      <c r="B5" s="26" t="s">
        <v>166</v>
      </c>
      <c r="C5" s="26" t="s">
        <v>167</v>
      </c>
      <c r="D5" s="26"/>
      <c r="E5" s="26"/>
      <c r="F5" s="26"/>
      <c r="G5" s="26" t="s">
        <v>136</v>
      </c>
      <c r="H5" s="26" t="s">
        <v>217</v>
      </c>
      <c r="I5" s="26" t="s">
        <v>218</v>
      </c>
      <c r="J5" s="26" t="s">
        <v>209</v>
      </c>
      <c r="K5" s="26" t="s">
        <v>136</v>
      </c>
      <c r="L5" s="26" t="s">
        <v>219</v>
      </c>
      <c r="M5" s="26" t="s">
        <v>220</v>
      </c>
      <c r="N5" s="26" t="s">
        <v>221</v>
      </c>
      <c r="O5" s="26" t="s">
        <v>211</v>
      </c>
      <c r="P5" s="26" t="s">
        <v>222</v>
      </c>
      <c r="Q5" s="26" t="s">
        <v>223</v>
      </c>
      <c r="R5" s="26" t="s">
        <v>224</v>
      </c>
      <c r="S5" s="26" t="s">
        <v>207</v>
      </c>
      <c r="T5" s="26" t="s">
        <v>210</v>
      </c>
      <c r="U5" s="26" t="s">
        <v>214</v>
      </c>
    </row>
    <row r="6" ht="22.9" customHeight="1" spans="1:21">
      <c r="A6" s="23"/>
      <c r="B6" s="23"/>
      <c r="C6" s="23"/>
      <c r="D6" s="23"/>
      <c r="E6" s="23" t="s">
        <v>136</v>
      </c>
      <c r="F6" s="44">
        <f>'1收支总表'!F37</f>
        <v>279.97458</v>
      </c>
      <c r="G6" s="44">
        <f>'1收支总表'!F6</f>
        <v>279.97458</v>
      </c>
      <c r="H6" s="44">
        <f>'1收支总表'!F7</f>
        <v>259.53568</v>
      </c>
      <c r="I6" s="44">
        <f>'1收支总表'!F8</f>
        <v>20.4389</v>
      </c>
      <c r="J6" s="44">
        <f>'1收支总表'!F9</f>
        <v>0</v>
      </c>
      <c r="K6" s="44">
        <f>'1收支总表'!F12+'1收支总表'!F13</f>
        <v>0</v>
      </c>
      <c r="L6" s="44"/>
      <c r="M6" s="44">
        <f>'1收支总表'!F12</f>
        <v>0</v>
      </c>
      <c r="N6" s="44">
        <f>'1收支总表'!F13</f>
        <v>0</v>
      </c>
      <c r="O6" s="44"/>
      <c r="P6" s="22"/>
      <c r="Q6" s="22"/>
      <c r="R6" s="22"/>
      <c r="S6" s="22"/>
      <c r="T6" s="22"/>
      <c r="U6" s="22"/>
    </row>
    <row r="7" ht="22.9" customHeight="1" spans="1:21">
      <c r="A7" s="23"/>
      <c r="B7" s="23"/>
      <c r="C7" s="23"/>
      <c r="D7" s="30" t="s">
        <v>154</v>
      </c>
      <c r="E7" s="30" t="s">
        <v>155</v>
      </c>
      <c r="F7" s="51">
        <f t="shared" ref="F7:K7" si="0">F6</f>
        <v>279.97458</v>
      </c>
      <c r="G7" s="51">
        <f t="shared" si="0"/>
        <v>279.97458</v>
      </c>
      <c r="H7" s="51">
        <f t="shared" si="0"/>
        <v>259.53568</v>
      </c>
      <c r="I7" s="51">
        <f t="shared" si="0"/>
        <v>20.4389</v>
      </c>
      <c r="J7" s="51">
        <f t="shared" si="0"/>
        <v>0</v>
      </c>
      <c r="K7" s="51">
        <f t="shared" si="0"/>
        <v>0</v>
      </c>
      <c r="L7" s="44">
        <v>0</v>
      </c>
      <c r="M7" s="44">
        <f>M6</f>
        <v>0</v>
      </c>
      <c r="N7" s="44">
        <f>N6</f>
        <v>0</v>
      </c>
      <c r="O7" s="44"/>
      <c r="P7" s="22"/>
      <c r="Q7" s="22"/>
      <c r="R7" s="22"/>
      <c r="S7" s="22"/>
      <c r="T7" s="22"/>
      <c r="U7" s="22"/>
    </row>
    <row r="8" ht="22.9" customHeight="1" spans="1:21">
      <c r="A8" s="32"/>
      <c r="B8" s="32"/>
      <c r="C8" s="32"/>
      <c r="D8" s="21">
        <f>封面!E4</f>
        <v>405005</v>
      </c>
      <c r="E8" s="21" t="str">
        <f>封面!E5</f>
        <v>益阳市赫山区中医医院</v>
      </c>
      <c r="F8" s="51">
        <f t="shared" ref="F8:K9" si="1">F7</f>
        <v>279.97458</v>
      </c>
      <c r="G8" s="51">
        <f t="shared" si="1"/>
        <v>279.97458</v>
      </c>
      <c r="H8" s="51">
        <f t="shared" si="1"/>
        <v>259.53568</v>
      </c>
      <c r="I8" s="51">
        <f t="shared" si="1"/>
        <v>20.4389</v>
      </c>
      <c r="J8" s="51">
        <f t="shared" si="1"/>
        <v>0</v>
      </c>
      <c r="K8" s="51">
        <f t="shared" si="1"/>
        <v>0</v>
      </c>
      <c r="L8" s="44">
        <v>0</v>
      </c>
      <c r="M8" s="44">
        <f>M7</f>
        <v>0</v>
      </c>
      <c r="N8" s="44">
        <f>N7</f>
        <v>0</v>
      </c>
      <c r="O8" s="44"/>
      <c r="P8" s="22"/>
      <c r="Q8" s="22"/>
      <c r="R8" s="22"/>
      <c r="S8" s="22"/>
      <c r="T8" s="22"/>
      <c r="U8" s="22"/>
    </row>
    <row r="9" ht="22.9" customHeight="1" spans="1:21">
      <c r="A9" s="33" t="s">
        <v>172</v>
      </c>
      <c r="B9" s="33" t="s">
        <v>173</v>
      </c>
      <c r="C9" s="33" t="s">
        <v>173</v>
      </c>
      <c r="D9" s="27" t="s">
        <v>225</v>
      </c>
      <c r="E9" s="34" t="s">
        <v>175</v>
      </c>
      <c r="F9" s="47">
        <f>'4支出分类(政府预算)'!F9</f>
        <v>229.4958</v>
      </c>
      <c r="G9" s="58">
        <f>H9+I9+J9</f>
        <v>229.4958</v>
      </c>
      <c r="H9" s="58">
        <f>H8-H10-H11</f>
        <v>209.0569</v>
      </c>
      <c r="I9" s="58">
        <f t="shared" si="1"/>
        <v>20.4389</v>
      </c>
      <c r="J9" s="58"/>
      <c r="K9" s="58">
        <f>L9+M9+N9+O9+P9+Q9+R9+S9+T9+U9</f>
        <v>0</v>
      </c>
      <c r="L9" s="58"/>
      <c r="M9" s="58"/>
      <c r="N9" s="58"/>
      <c r="O9" s="58"/>
      <c r="P9" s="28"/>
      <c r="Q9" s="28"/>
      <c r="R9" s="28"/>
      <c r="S9" s="28"/>
      <c r="T9" s="28"/>
      <c r="U9" s="28"/>
    </row>
    <row r="10" ht="22.9" customHeight="1" spans="1:21">
      <c r="A10" s="33" t="s">
        <v>168</v>
      </c>
      <c r="B10" s="33" t="s">
        <v>169</v>
      </c>
      <c r="C10" s="33" t="s">
        <v>169</v>
      </c>
      <c r="D10" s="27" t="s">
        <v>225</v>
      </c>
      <c r="E10" s="34" t="s">
        <v>171</v>
      </c>
      <c r="F10" s="47">
        <f>G10+K10</f>
        <v>31.4123</v>
      </c>
      <c r="G10" s="58">
        <f t="shared" ref="G10" si="2">H10+I10+J10</f>
        <v>31.4123</v>
      </c>
      <c r="H10" s="58">
        <f>'4支出分类(政府预算)'!G10</f>
        <v>31.4123</v>
      </c>
      <c r="I10" s="58"/>
      <c r="J10" s="58"/>
      <c r="K10" s="58"/>
      <c r="L10" s="58"/>
      <c r="M10" s="58"/>
      <c r="N10" s="58"/>
      <c r="O10" s="58"/>
      <c r="P10" s="28"/>
      <c r="Q10" s="28"/>
      <c r="R10" s="28"/>
      <c r="S10" s="28"/>
      <c r="T10" s="28"/>
      <c r="U10" s="28"/>
    </row>
    <row r="11" ht="22.9" customHeight="1" spans="1:21">
      <c r="A11" s="33" t="s">
        <v>172</v>
      </c>
      <c r="B11" s="33" t="s">
        <v>194</v>
      </c>
      <c r="C11" s="33" t="s">
        <v>173</v>
      </c>
      <c r="D11" s="27" t="s">
        <v>225</v>
      </c>
      <c r="E11" s="34" t="s">
        <v>196</v>
      </c>
      <c r="F11" s="47">
        <f t="shared" ref="F11:F15" si="3">G11+K11</f>
        <v>19.06648</v>
      </c>
      <c r="G11" s="47">
        <f>VLOOKUP(封面!$E$5,[1]一般预算拨款!$A$7:$I$32,7,0)</f>
        <v>19.06648</v>
      </c>
      <c r="H11" s="58">
        <f>'4支出分类(政府预算)'!G11</f>
        <v>19.06648</v>
      </c>
      <c r="I11" s="58"/>
      <c r="J11" s="58"/>
      <c r="K11" s="58"/>
      <c r="L11" s="58"/>
      <c r="M11" s="58"/>
      <c r="N11" s="58"/>
      <c r="O11" s="58"/>
      <c r="P11" s="28"/>
      <c r="Q11" s="28"/>
      <c r="R11" s="28"/>
      <c r="S11" s="28"/>
      <c r="T11" s="28"/>
      <c r="U11" s="28"/>
    </row>
    <row r="12" ht="22.9" customHeight="1" spans="1:21">
      <c r="A12" s="33" t="s">
        <v>172</v>
      </c>
      <c r="B12" s="33" t="s">
        <v>187</v>
      </c>
      <c r="C12" s="33" t="s">
        <v>188</v>
      </c>
      <c r="D12" s="27" t="s">
        <v>225</v>
      </c>
      <c r="E12" s="34" t="s">
        <v>190</v>
      </c>
      <c r="F12" s="47">
        <f t="shared" si="3"/>
        <v>0</v>
      </c>
      <c r="G12" s="58"/>
      <c r="H12" s="58"/>
      <c r="I12" s="58"/>
      <c r="J12" s="58"/>
      <c r="K12" s="58">
        <f>L12+M12+N12+O12+P12+Q12+R12+S12+T12+U12</f>
        <v>0</v>
      </c>
      <c r="L12" s="58"/>
      <c r="M12" s="58"/>
      <c r="N12" s="58"/>
      <c r="O12" s="58"/>
      <c r="P12" s="28"/>
      <c r="Q12" s="28"/>
      <c r="R12" s="28"/>
      <c r="S12" s="28"/>
      <c r="T12" s="28"/>
      <c r="U12" s="28"/>
    </row>
    <row r="13" ht="22.9" customHeight="1" spans="1:21">
      <c r="A13" s="33" t="s">
        <v>172</v>
      </c>
      <c r="B13" s="33" t="s">
        <v>180</v>
      </c>
      <c r="C13" s="33" t="s">
        <v>173</v>
      </c>
      <c r="D13" s="27" t="s">
        <v>225</v>
      </c>
      <c r="E13" s="34" t="s">
        <v>182</v>
      </c>
      <c r="F13" s="47">
        <f t="shared" si="3"/>
        <v>0</v>
      </c>
      <c r="G13" s="58"/>
      <c r="H13" s="58"/>
      <c r="I13" s="58"/>
      <c r="J13" s="58"/>
      <c r="K13" s="58">
        <f>L13+M13+N13+O13+P13+Q13+R13+S13+T13+U13</f>
        <v>0</v>
      </c>
      <c r="L13" s="58"/>
      <c r="M13" s="58"/>
      <c r="N13" s="58"/>
      <c r="O13" s="58"/>
      <c r="P13" s="28"/>
      <c r="Q13" s="28"/>
      <c r="R13" s="28"/>
      <c r="S13" s="28"/>
      <c r="T13" s="28"/>
      <c r="U13" s="28"/>
    </row>
    <row r="14" ht="22.9" customHeight="1" spans="1:21">
      <c r="A14" s="33" t="s">
        <v>172</v>
      </c>
      <c r="B14" s="33" t="s">
        <v>180</v>
      </c>
      <c r="C14" s="33" t="s">
        <v>176</v>
      </c>
      <c r="D14" s="27" t="s">
        <v>225</v>
      </c>
      <c r="E14" s="34" t="s">
        <v>184</v>
      </c>
      <c r="F14" s="47">
        <f t="shared" si="3"/>
        <v>0</v>
      </c>
      <c r="G14" s="58"/>
      <c r="H14" s="58"/>
      <c r="I14" s="58"/>
      <c r="J14" s="58"/>
      <c r="K14" s="58">
        <f>L14+M14+N14+O14+P14+Q14+R14+S14+T14+U14</f>
        <v>0</v>
      </c>
      <c r="L14" s="58"/>
      <c r="M14" s="58">
        <f>M8</f>
        <v>0</v>
      </c>
      <c r="N14" s="58"/>
      <c r="O14" s="58"/>
      <c r="P14" s="28"/>
      <c r="Q14" s="28"/>
      <c r="R14" s="28"/>
      <c r="S14" s="28"/>
      <c r="T14" s="28"/>
      <c r="U14" s="28"/>
    </row>
    <row r="15" ht="22.9" customHeight="1" spans="1:21">
      <c r="A15" s="33" t="s">
        <v>172</v>
      </c>
      <c r="B15" s="33" t="s">
        <v>176</v>
      </c>
      <c r="C15" s="33" t="s">
        <v>177</v>
      </c>
      <c r="D15" s="27" t="s">
        <v>225</v>
      </c>
      <c r="E15" s="34" t="s">
        <v>179</v>
      </c>
      <c r="F15" s="47">
        <f t="shared" si="3"/>
        <v>0</v>
      </c>
      <c r="G15" s="58"/>
      <c r="H15" s="58"/>
      <c r="I15" s="58"/>
      <c r="J15" s="58"/>
      <c r="K15" s="58">
        <f>L15+M15+N15+O15+P15+Q15+R15+S15+T15+U15</f>
        <v>0</v>
      </c>
      <c r="L15" s="58"/>
      <c r="M15" s="58"/>
      <c r="N15" s="58"/>
      <c r="O15" s="58"/>
      <c r="P15" s="28"/>
      <c r="Q15" s="28"/>
      <c r="R15" s="28"/>
      <c r="S15" s="28"/>
      <c r="T15" s="28"/>
      <c r="U15" s="28"/>
    </row>
    <row r="16" ht="22.9" customHeight="1" spans="1:21">
      <c r="A16" s="33" t="s">
        <v>172</v>
      </c>
      <c r="B16" s="33" t="s">
        <v>187</v>
      </c>
      <c r="C16" s="33" t="s">
        <v>191</v>
      </c>
      <c r="D16" s="27" t="s">
        <v>225</v>
      </c>
      <c r="E16" s="34" t="s">
        <v>193</v>
      </c>
      <c r="F16" s="47"/>
      <c r="G16" s="58"/>
      <c r="H16" s="58"/>
      <c r="I16" s="58"/>
      <c r="J16" s="58"/>
      <c r="K16" s="58"/>
      <c r="L16" s="58"/>
      <c r="M16" s="58"/>
      <c r="N16" s="58"/>
      <c r="O16" s="58"/>
      <c r="P16" s="28"/>
      <c r="Q16" s="28"/>
      <c r="R16" s="28"/>
      <c r="S16" s="28"/>
      <c r="T16" s="28"/>
      <c r="U16" s="28"/>
    </row>
    <row r="17" ht="22.9" customHeight="1" spans="1:21">
      <c r="A17" s="33" t="s">
        <v>172</v>
      </c>
      <c r="B17" s="33" t="s">
        <v>180</v>
      </c>
      <c r="C17" s="33" t="s">
        <v>180</v>
      </c>
      <c r="D17" s="27" t="s">
        <v>225</v>
      </c>
      <c r="E17" s="34" t="s">
        <v>186</v>
      </c>
      <c r="F17" s="47"/>
      <c r="G17" s="58"/>
      <c r="H17" s="58"/>
      <c r="I17" s="58"/>
      <c r="J17" s="58"/>
      <c r="K17" s="58"/>
      <c r="L17" s="58"/>
      <c r="M17" s="58"/>
      <c r="N17" s="58"/>
      <c r="O17" s="58"/>
      <c r="P17" s="28"/>
      <c r="Q17" s="28"/>
      <c r="R17" s="28"/>
      <c r="S17" s="28"/>
      <c r="T17" s="28"/>
      <c r="U17" s="28"/>
    </row>
    <row r="20" spans="6:14">
      <c r="F20" s="96"/>
      <c r="G20" s="96"/>
      <c r="H20" s="96"/>
      <c r="I20" s="96"/>
      <c r="J20" s="96"/>
      <c r="K20" s="96"/>
      <c r="L20" s="96"/>
      <c r="M20" s="96"/>
      <c r="N20" s="9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8" zoomScaleNormal="138" topLeftCell="A28" workbookViewId="0">
      <selection activeCell="A42" sqref="A42"/>
    </sheetView>
  </sheetViews>
  <sheetFormatPr defaultColWidth="10" defaultRowHeight="13.5" outlineLevelCol="4"/>
  <cols>
    <col min="1" max="1" width="24.625" style="36" customWidth="1"/>
    <col min="2" max="2" width="16" style="36" customWidth="1"/>
    <col min="3" max="4" width="22.25" style="36" customWidth="1"/>
    <col min="5" max="5" width="0.125" style="36" customWidth="1"/>
    <col min="6" max="6" width="9.75" style="36" customWidth="1"/>
    <col min="7" max="16384" width="10" style="36"/>
  </cols>
  <sheetData>
    <row r="1" ht="16.35" customHeight="1" spans="1:4">
      <c r="A1" s="37"/>
      <c r="D1" s="38" t="s">
        <v>226</v>
      </c>
    </row>
    <row r="2" ht="31.9" customHeight="1" spans="1:4">
      <c r="A2" s="39" t="s">
        <v>11</v>
      </c>
      <c r="B2" s="39"/>
      <c r="C2" s="39"/>
      <c r="D2" s="39"/>
    </row>
    <row r="3" ht="18.95" customHeight="1" spans="1:5">
      <c r="A3" s="40" t="str">
        <f>"部门"&amp;":"&amp;封面!E4&amp;封面!E5</f>
        <v>部门:405005益阳市赫山区中医医院</v>
      </c>
      <c r="B3" s="40"/>
      <c r="C3" s="40"/>
      <c r="D3" s="41" t="s">
        <v>31</v>
      </c>
      <c r="E3" s="37"/>
    </row>
    <row r="4" ht="20.25" customHeight="1" spans="1:5">
      <c r="A4" s="42" t="s">
        <v>32</v>
      </c>
      <c r="B4" s="42"/>
      <c r="C4" s="42" t="s">
        <v>33</v>
      </c>
      <c r="D4" s="42"/>
      <c r="E4" s="93"/>
    </row>
    <row r="5" ht="20.25" customHeight="1" spans="1:5">
      <c r="A5" s="42" t="s">
        <v>34</v>
      </c>
      <c r="B5" s="42" t="s">
        <v>35</v>
      </c>
      <c r="C5" s="42" t="s">
        <v>34</v>
      </c>
      <c r="D5" s="42" t="s">
        <v>35</v>
      </c>
      <c r="E5" s="93"/>
    </row>
    <row r="6" ht="20.25" customHeight="1" spans="1:5">
      <c r="A6" s="43" t="s">
        <v>227</v>
      </c>
      <c r="B6" s="44">
        <f>'1收支总表'!B6</f>
        <v>279.97458</v>
      </c>
      <c r="C6" s="43" t="s">
        <v>228</v>
      </c>
      <c r="D6" s="51">
        <f>B6</f>
        <v>279.97458</v>
      </c>
      <c r="E6" s="94"/>
    </row>
    <row r="7" ht="20.25" customHeight="1" spans="1:5">
      <c r="A7" s="50" t="s">
        <v>229</v>
      </c>
      <c r="B7" s="58">
        <f>B6</f>
        <v>279.97458</v>
      </c>
      <c r="C7" s="50" t="s">
        <v>40</v>
      </c>
      <c r="D7" s="47"/>
      <c r="E7" s="94"/>
    </row>
    <row r="8" ht="20.25" customHeight="1" spans="1:5">
      <c r="A8" s="50" t="s">
        <v>230</v>
      </c>
      <c r="B8" s="58"/>
      <c r="C8" s="50" t="s">
        <v>44</v>
      </c>
      <c r="D8" s="47"/>
      <c r="E8" s="94"/>
    </row>
    <row r="9" ht="31.15" customHeight="1" spans="1:5">
      <c r="A9" s="50" t="s">
        <v>47</v>
      </c>
      <c r="B9" s="58"/>
      <c r="C9" s="50" t="s">
        <v>48</v>
      </c>
      <c r="D9" s="47"/>
      <c r="E9" s="94"/>
    </row>
    <row r="10" ht="20.25" customHeight="1" spans="1:5">
      <c r="A10" s="50" t="s">
        <v>231</v>
      </c>
      <c r="B10" s="58"/>
      <c r="C10" s="50" t="s">
        <v>52</v>
      </c>
      <c r="D10" s="47"/>
      <c r="E10" s="94"/>
    </row>
    <row r="11" ht="20.25" customHeight="1" spans="1:5">
      <c r="A11" s="50" t="s">
        <v>232</v>
      </c>
      <c r="B11" s="58"/>
      <c r="C11" s="50" t="s">
        <v>56</v>
      </c>
      <c r="D11" s="47"/>
      <c r="E11" s="94"/>
    </row>
    <row r="12" ht="20.25" customHeight="1" spans="1:5">
      <c r="A12" s="50" t="s">
        <v>233</v>
      </c>
      <c r="B12" s="58"/>
      <c r="C12" s="50" t="s">
        <v>60</v>
      </c>
      <c r="D12" s="47"/>
      <c r="E12" s="94"/>
    </row>
    <row r="13" ht="20.25" customHeight="1" spans="1:5">
      <c r="A13" s="43" t="s">
        <v>234</v>
      </c>
      <c r="B13" s="44"/>
      <c r="C13" s="50" t="s">
        <v>64</v>
      </c>
      <c r="D13" s="47"/>
      <c r="E13" s="94"/>
    </row>
    <row r="14" ht="20.25" customHeight="1" spans="1:5">
      <c r="A14" s="50" t="s">
        <v>229</v>
      </c>
      <c r="B14" s="58"/>
      <c r="C14" s="50" t="s">
        <v>68</v>
      </c>
      <c r="D14" s="47">
        <f>'1收支总表'!D13</f>
        <v>31.4123</v>
      </c>
      <c r="E14" s="94"/>
    </row>
    <row r="15" ht="20.25" customHeight="1" spans="1:5">
      <c r="A15" s="50" t="s">
        <v>231</v>
      </c>
      <c r="B15" s="58"/>
      <c r="C15" s="50" t="s">
        <v>72</v>
      </c>
      <c r="D15" s="47"/>
      <c r="E15" s="94"/>
    </row>
    <row r="16" ht="20.25" customHeight="1" spans="1:5">
      <c r="A16" s="50" t="s">
        <v>232</v>
      </c>
      <c r="B16" s="58"/>
      <c r="C16" s="50" t="s">
        <v>76</v>
      </c>
      <c r="D16" s="47">
        <f>'1收支总表'!D15</f>
        <v>248.56228</v>
      </c>
      <c r="E16" s="94"/>
    </row>
    <row r="17" ht="20.25" customHeight="1" spans="1:5">
      <c r="A17" s="50" t="s">
        <v>233</v>
      </c>
      <c r="B17" s="58"/>
      <c r="C17" s="50" t="s">
        <v>80</v>
      </c>
      <c r="D17" s="47"/>
      <c r="E17" s="94"/>
    </row>
    <row r="18" ht="20.25" customHeight="1" spans="1:5">
      <c r="A18" s="50"/>
      <c r="B18" s="58"/>
      <c r="C18" s="50" t="s">
        <v>84</v>
      </c>
      <c r="D18" s="47"/>
      <c r="E18" s="94"/>
    </row>
    <row r="19" ht="20.25" customHeight="1" spans="1:5">
      <c r="A19" s="50"/>
      <c r="B19" s="50"/>
      <c r="C19" s="50" t="s">
        <v>88</v>
      </c>
      <c r="D19" s="47"/>
      <c r="E19" s="94"/>
    </row>
    <row r="20" ht="20.25" customHeight="1" spans="1:5">
      <c r="A20" s="50"/>
      <c r="B20" s="50"/>
      <c r="C20" s="50" t="s">
        <v>92</v>
      </c>
      <c r="D20" s="47"/>
      <c r="E20" s="94"/>
    </row>
    <row r="21" ht="20.25" customHeight="1" spans="1:5">
      <c r="A21" s="50"/>
      <c r="B21" s="50"/>
      <c r="C21" s="50" t="s">
        <v>96</v>
      </c>
      <c r="D21" s="47"/>
      <c r="E21" s="94"/>
    </row>
    <row r="22" ht="20.25" customHeight="1" spans="1:5">
      <c r="A22" s="50"/>
      <c r="B22" s="50"/>
      <c r="C22" s="50" t="s">
        <v>99</v>
      </c>
      <c r="D22" s="47"/>
      <c r="E22" s="94"/>
    </row>
    <row r="23" ht="20.25" customHeight="1" spans="1:5">
      <c r="A23" s="50"/>
      <c r="B23" s="50"/>
      <c r="C23" s="50" t="s">
        <v>102</v>
      </c>
      <c r="D23" s="47"/>
      <c r="E23" s="94"/>
    </row>
    <row r="24" ht="20.25" customHeight="1" spans="1:5">
      <c r="A24" s="50"/>
      <c r="B24" s="50"/>
      <c r="C24" s="50" t="s">
        <v>104</v>
      </c>
      <c r="D24" s="47"/>
      <c r="E24" s="94"/>
    </row>
    <row r="25" ht="20.25" customHeight="1" spans="1:5">
      <c r="A25" s="50"/>
      <c r="B25" s="50"/>
      <c r="C25" s="50" t="s">
        <v>106</v>
      </c>
      <c r="D25" s="47"/>
      <c r="E25" s="94"/>
    </row>
    <row r="26" ht="20.25" customHeight="1" spans="1:5">
      <c r="A26" s="50"/>
      <c r="B26" s="50"/>
      <c r="C26" s="50" t="s">
        <v>108</v>
      </c>
      <c r="D26" s="47"/>
      <c r="E26" s="94"/>
    </row>
    <row r="27" ht="20.25" customHeight="1" spans="1:5">
      <c r="A27" s="50"/>
      <c r="B27" s="50"/>
      <c r="C27" s="50" t="s">
        <v>110</v>
      </c>
      <c r="D27" s="47"/>
      <c r="E27" s="94"/>
    </row>
    <row r="28" ht="20.25" customHeight="1" spans="1:5">
      <c r="A28" s="50"/>
      <c r="B28" s="50"/>
      <c r="C28" s="50" t="s">
        <v>112</v>
      </c>
      <c r="D28" s="47"/>
      <c r="E28" s="94"/>
    </row>
    <row r="29" ht="20.25" customHeight="1" spans="1:5">
      <c r="A29" s="50"/>
      <c r="B29" s="50"/>
      <c r="C29" s="50" t="s">
        <v>114</v>
      </c>
      <c r="D29" s="47"/>
      <c r="E29" s="94"/>
    </row>
    <row r="30" ht="20.25" customHeight="1" spans="1:5">
      <c r="A30" s="50"/>
      <c r="B30" s="50"/>
      <c r="C30" s="50" t="s">
        <v>116</v>
      </c>
      <c r="D30" s="47"/>
      <c r="E30" s="94"/>
    </row>
    <row r="31" ht="20.25" customHeight="1" spans="1:5">
      <c r="A31" s="50"/>
      <c r="B31" s="50"/>
      <c r="C31" s="50" t="s">
        <v>118</v>
      </c>
      <c r="D31" s="47"/>
      <c r="E31" s="94"/>
    </row>
    <row r="32" ht="20.25" customHeight="1" spans="1:5">
      <c r="A32" s="50"/>
      <c r="B32" s="50"/>
      <c r="C32" s="50" t="s">
        <v>120</v>
      </c>
      <c r="D32" s="47"/>
      <c r="E32" s="94"/>
    </row>
    <row r="33" ht="20.25" customHeight="1" spans="1:5">
      <c r="A33" s="50"/>
      <c r="B33" s="50"/>
      <c r="C33" s="50" t="s">
        <v>122</v>
      </c>
      <c r="D33" s="47"/>
      <c r="E33" s="94"/>
    </row>
    <row r="34" ht="20.25" customHeight="1" spans="1:5">
      <c r="A34" s="50"/>
      <c r="B34" s="50"/>
      <c r="C34" s="50" t="s">
        <v>123</v>
      </c>
      <c r="D34" s="47"/>
      <c r="E34" s="94"/>
    </row>
    <row r="35" ht="20.25" customHeight="1" spans="1:5">
      <c r="A35" s="50"/>
      <c r="B35" s="50"/>
      <c r="C35" s="50" t="s">
        <v>124</v>
      </c>
      <c r="D35" s="47"/>
      <c r="E35" s="94"/>
    </row>
    <row r="36" ht="20.25" customHeight="1" spans="1:5">
      <c r="A36" s="50"/>
      <c r="B36" s="50"/>
      <c r="C36" s="50" t="s">
        <v>125</v>
      </c>
      <c r="D36" s="47"/>
      <c r="E36" s="94"/>
    </row>
    <row r="37" ht="20.25" customHeight="1" spans="1:5">
      <c r="A37" s="50"/>
      <c r="B37" s="50"/>
      <c r="C37" s="50"/>
      <c r="D37" s="50"/>
      <c r="E37" s="94"/>
    </row>
    <row r="38" ht="20.25" customHeight="1" spans="1:5">
      <c r="A38" s="43"/>
      <c r="B38" s="43"/>
      <c r="C38" s="43" t="s">
        <v>235</v>
      </c>
      <c r="D38" s="44"/>
      <c r="E38" s="95"/>
    </row>
    <row r="39" ht="20.25" customHeight="1" spans="1:5">
      <c r="A39" s="43"/>
      <c r="B39" s="43"/>
      <c r="C39" s="43"/>
      <c r="D39" s="43"/>
      <c r="E39" s="95"/>
    </row>
    <row r="40" ht="20.25" customHeight="1" spans="1:5">
      <c r="A40" s="48" t="s">
        <v>236</v>
      </c>
      <c r="B40" s="44">
        <f>B6</f>
        <v>279.97458</v>
      </c>
      <c r="C40" s="48" t="s">
        <v>237</v>
      </c>
      <c r="D40" s="51">
        <f>D6</f>
        <v>279.97458</v>
      </c>
      <c r="E40" s="95"/>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topLeftCell="A6" workbookViewId="0">
      <selection activeCell="F31" sqref="F31:L31"/>
    </sheetView>
  </sheetViews>
  <sheetFormatPr defaultColWidth="10" defaultRowHeight="13.5"/>
  <cols>
    <col min="1" max="1" width="7.375" style="36" customWidth="1"/>
    <col min="2" max="2" width="4.875" style="36" customWidth="1"/>
    <col min="3" max="3" width="6" style="36" customWidth="1"/>
    <col min="4" max="4" width="9" style="36" customWidth="1"/>
    <col min="5" max="6" width="16.375" style="36" customWidth="1"/>
    <col min="7" max="7" width="11.5" style="36" customWidth="1"/>
    <col min="8" max="8" width="12.5" style="36" customWidth="1"/>
    <col min="9" max="9" width="10.875" style="36" customWidth="1"/>
    <col min="10" max="10" width="14.625" style="36" customWidth="1"/>
    <col min="11" max="11" width="11.375" style="36" customWidth="1"/>
    <col min="12" max="12" width="19" style="36" customWidth="1"/>
    <col min="13" max="13" width="9.75" style="36" customWidth="1"/>
    <col min="14" max="16384" width="10" style="36"/>
  </cols>
  <sheetData>
    <row r="1" ht="16.35" customHeight="1" spans="1:12">
      <c r="A1" s="37"/>
      <c r="D1" s="37"/>
      <c r="L1" s="38" t="s">
        <v>238</v>
      </c>
    </row>
    <row r="2" ht="43.15" customHeight="1" spans="1:12">
      <c r="A2" s="39" t="s">
        <v>12</v>
      </c>
      <c r="B2" s="39"/>
      <c r="C2" s="39"/>
      <c r="D2" s="39"/>
      <c r="E2" s="39"/>
      <c r="F2" s="39"/>
      <c r="G2" s="39"/>
      <c r="H2" s="39"/>
      <c r="I2" s="39"/>
      <c r="J2" s="39"/>
      <c r="K2" s="39"/>
      <c r="L2" s="39"/>
    </row>
    <row r="3" ht="24.2" customHeight="1" spans="1:12">
      <c r="A3" s="40" t="str">
        <f>"部门"&amp;":"&amp;封面!E4&amp;封面!E5</f>
        <v>部门:405005益阳市赫山区中医医院</v>
      </c>
      <c r="B3" s="40"/>
      <c r="C3" s="40"/>
      <c r="D3" s="40"/>
      <c r="E3" s="40"/>
      <c r="F3" s="40"/>
      <c r="G3" s="40"/>
      <c r="H3" s="40"/>
      <c r="I3" s="40"/>
      <c r="J3" s="40"/>
      <c r="K3" s="41" t="s">
        <v>31</v>
      </c>
      <c r="L3" s="41"/>
    </row>
    <row r="4" ht="24.95" customHeight="1" spans="1:12">
      <c r="A4" s="42" t="s">
        <v>157</v>
      </c>
      <c r="B4" s="42"/>
      <c r="C4" s="42"/>
      <c r="D4" s="42" t="s">
        <v>158</v>
      </c>
      <c r="E4" s="42" t="s">
        <v>159</v>
      </c>
      <c r="F4" s="42" t="s">
        <v>136</v>
      </c>
      <c r="G4" s="42" t="s">
        <v>160</v>
      </c>
      <c r="H4" s="42"/>
      <c r="I4" s="42"/>
      <c r="J4" s="42"/>
      <c r="K4" s="42"/>
      <c r="L4" s="42" t="s">
        <v>161</v>
      </c>
    </row>
    <row r="5" ht="20.65" customHeight="1" spans="1:12">
      <c r="A5" s="42"/>
      <c r="B5" s="42"/>
      <c r="C5" s="42"/>
      <c r="D5" s="42"/>
      <c r="E5" s="42"/>
      <c r="F5" s="42"/>
      <c r="G5" s="42" t="s">
        <v>138</v>
      </c>
      <c r="H5" s="42" t="s">
        <v>239</v>
      </c>
      <c r="I5" s="42"/>
      <c r="J5" s="42"/>
      <c r="K5" s="42" t="s">
        <v>240</v>
      </c>
      <c r="L5" s="42"/>
    </row>
    <row r="6" ht="28.5" customHeight="1" spans="1:12">
      <c r="A6" s="42" t="s">
        <v>165</v>
      </c>
      <c r="B6" s="42" t="s">
        <v>166</v>
      </c>
      <c r="C6" s="42" t="s">
        <v>167</v>
      </c>
      <c r="D6" s="42"/>
      <c r="E6" s="42"/>
      <c r="F6" s="42"/>
      <c r="G6" s="42"/>
      <c r="H6" s="42" t="s">
        <v>217</v>
      </c>
      <c r="I6" s="42" t="s">
        <v>241</v>
      </c>
      <c r="J6" s="42" t="s">
        <v>209</v>
      </c>
      <c r="K6" s="42"/>
      <c r="L6" s="42"/>
    </row>
    <row r="7" ht="22.9" customHeight="1" spans="1:12">
      <c r="A7" s="50"/>
      <c r="B7" s="50"/>
      <c r="C7" s="50"/>
      <c r="D7" s="43"/>
      <c r="E7" s="43" t="s">
        <v>136</v>
      </c>
      <c r="F7" s="44">
        <f>'1收支总表'!F37</f>
        <v>279.97458</v>
      </c>
      <c r="G7" s="44">
        <f>'1收支总表'!F6</f>
        <v>279.97458</v>
      </c>
      <c r="H7" s="44">
        <f>'1收支总表'!F7</f>
        <v>259.53568</v>
      </c>
      <c r="I7" s="44"/>
      <c r="J7" s="44">
        <f>'1收支总表'!F9</f>
        <v>0</v>
      </c>
      <c r="K7" s="44">
        <f>'1收支总表'!F8</f>
        <v>20.4389</v>
      </c>
      <c r="L7" s="44">
        <f>'1收支总表'!F10</f>
        <v>0</v>
      </c>
    </row>
    <row r="8" ht="22.9" customHeight="1" spans="1:12">
      <c r="A8" s="50"/>
      <c r="B8" s="50"/>
      <c r="C8" s="50"/>
      <c r="D8" s="45" t="s">
        <v>154</v>
      </c>
      <c r="E8" s="45" t="s">
        <v>155</v>
      </c>
      <c r="F8" s="44">
        <f>F7</f>
        <v>279.97458</v>
      </c>
      <c r="G8" s="44">
        <f>G7</f>
        <v>279.97458</v>
      </c>
      <c r="H8" s="44">
        <f t="shared" ref="H8:L8" si="0">H7</f>
        <v>259.53568</v>
      </c>
      <c r="I8" s="44"/>
      <c r="J8" s="44">
        <f t="shared" si="0"/>
        <v>0</v>
      </c>
      <c r="K8" s="44">
        <f t="shared" si="0"/>
        <v>20.4389</v>
      </c>
      <c r="L8" s="44">
        <f t="shared" si="0"/>
        <v>0</v>
      </c>
    </row>
    <row r="9" ht="22.9" customHeight="1" spans="1:12">
      <c r="A9" s="50"/>
      <c r="B9" s="50"/>
      <c r="C9" s="50"/>
      <c r="D9" s="46">
        <f>封面!E4</f>
        <v>405005</v>
      </c>
      <c r="E9" s="46" t="str">
        <f>封面!E5</f>
        <v>益阳市赫山区中医医院</v>
      </c>
      <c r="F9" s="44">
        <f>F8</f>
        <v>279.97458</v>
      </c>
      <c r="G9" s="44">
        <f>G8</f>
        <v>279.97458</v>
      </c>
      <c r="H9" s="44">
        <f>H8</f>
        <v>259.53568</v>
      </c>
      <c r="I9" s="44"/>
      <c r="J9" s="44">
        <f t="shared" ref="J9:L9" si="1">J8</f>
        <v>0</v>
      </c>
      <c r="K9" s="44">
        <f t="shared" si="1"/>
        <v>20.4389</v>
      </c>
      <c r="L9" s="44">
        <f t="shared" si="1"/>
        <v>0</v>
      </c>
    </row>
    <row r="10" ht="22.9" customHeight="1" spans="1:12">
      <c r="A10" s="84">
        <v>208</v>
      </c>
      <c r="B10" s="84"/>
      <c r="C10" s="85"/>
      <c r="D10" s="46"/>
      <c r="E10" s="46" t="s">
        <v>242</v>
      </c>
      <c r="F10" s="44">
        <f>F11</f>
        <v>31.4123</v>
      </c>
      <c r="G10" s="44">
        <f>H10+I10+J10+K10</f>
        <v>31.4123</v>
      </c>
      <c r="H10" s="44">
        <f>H11</f>
        <v>31.4123</v>
      </c>
      <c r="I10" s="44"/>
      <c r="J10" s="44"/>
      <c r="K10" s="44"/>
      <c r="L10" s="44"/>
    </row>
    <row r="11" ht="22.9" customHeight="1" spans="1:12">
      <c r="A11" s="84">
        <v>208</v>
      </c>
      <c r="B11" s="84" t="s">
        <v>169</v>
      </c>
      <c r="C11" s="85"/>
      <c r="D11" s="46"/>
      <c r="E11" s="46" t="s">
        <v>243</v>
      </c>
      <c r="F11" s="44">
        <f>F12</f>
        <v>31.4123</v>
      </c>
      <c r="G11" s="44">
        <f t="shared" ref="G11:G28" si="2">H11+I11+J11+K11</f>
        <v>31.4123</v>
      </c>
      <c r="H11" s="44">
        <f>H12</f>
        <v>31.4123</v>
      </c>
      <c r="I11" s="44"/>
      <c r="J11" s="44"/>
      <c r="K11" s="44"/>
      <c r="L11" s="44"/>
    </row>
    <row r="12" ht="22.9" customHeight="1" spans="1:12">
      <c r="A12" s="86" t="s">
        <v>168</v>
      </c>
      <c r="B12" s="86" t="s">
        <v>169</v>
      </c>
      <c r="C12" s="86" t="s">
        <v>169</v>
      </c>
      <c r="D12" s="53" t="s">
        <v>244</v>
      </c>
      <c r="E12" s="50" t="s">
        <v>171</v>
      </c>
      <c r="F12" s="58">
        <f>G12+L12</f>
        <v>31.4123</v>
      </c>
      <c r="G12" s="44">
        <f t="shared" si="2"/>
        <v>31.4123</v>
      </c>
      <c r="H12" s="58">
        <f>'4支出分类(政府预算)'!G10</f>
        <v>31.4123</v>
      </c>
      <c r="I12" s="47"/>
      <c r="J12" s="47"/>
      <c r="K12" s="47"/>
      <c r="L12" s="47"/>
    </row>
    <row r="13" ht="22.9" customHeight="1" spans="1:12">
      <c r="A13" s="86" t="s">
        <v>172</v>
      </c>
      <c r="B13" s="86"/>
      <c r="C13" s="86"/>
      <c r="D13" s="53"/>
      <c r="E13" s="50" t="s">
        <v>245</v>
      </c>
      <c r="F13" s="58">
        <f>F14+F16+F18+F22+F25+F27</f>
        <v>248.56228</v>
      </c>
      <c r="G13" s="44">
        <f t="shared" si="2"/>
        <v>209.0569</v>
      </c>
      <c r="H13" s="58">
        <f>H14</f>
        <v>209.0569</v>
      </c>
      <c r="I13" s="47"/>
      <c r="J13" s="47"/>
      <c r="K13" s="47"/>
      <c r="L13" s="47"/>
    </row>
    <row r="14" ht="22.9" customHeight="1" spans="1:12">
      <c r="A14" s="86" t="s">
        <v>172</v>
      </c>
      <c r="B14" s="86" t="s">
        <v>173</v>
      </c>
      <c r="C14" s="86"/>
      <c r="D14" s="53"/>
      <c r="E14" s="50" t="s">
        <v>246</v>
      </c>
      <c r="F14" s="58">
        <f>F15</f>
        <v>229.4958</v>
      </c>
      <c r="G14" s="44">
        <f t="shared" si="2"/>
        <v>209.0569</v>
      </c>
      <c r="H14" s="58">
        <f>H15</f>
        <v>209.0569</v>
      </c>
      <c r="I14" s="47"/>
      <c r="J14" s="47"/>
      <c r="K14" s="47"/>
      <c r="L14" s="47"/>
    </row>
    <row r="15" ht="22.9" customHeight="1" spans="1:12">
      <c r="A15" s="86" t="s">
        <v>172</v>
      </c>
      <c r="B15" s="86" t="s">
        <v>173</v>
      </c>
      <c r="C15" s="86" t="s">
        <v>173</v>
      </c>
      <c r="D15" s="53" t="s">
        <v>247</v>
      </c>
      <c r="E15" s="50" t="s">
        <v>175</v>
      </c>
      <c r="F15" s="58">
        <f>G15+L15</f>
        <v>229.4958</v>
      </c>
      <c r="G15" s="44">
        <f t="shared" si="2"/>
        <v>229.4958</v>
      </c>
      <c r="H15" s="58">
        <f>H9-H12-H26</f>
        <v>209.0569</v>
      </c>
      <c r="I15" s="47"/>
      <c r="J15" s="47"/>
      <c r="K15" s="47">
        <f>K9</f>
        <v>20.4389</v>
      </c>
      <c r="L15" s="47"/>
    </row>
    <row r="16" ht="22.9" customHeight="1" spans="1:12">
      <c r="A16" s="86" t="s">
        <v>172</v>
      </c>
      <c r="B16" s="86" t="s">
        <v>176</v>
      </c>
      <c r="C16" s="86"/>
      <c r="D16" s="53"/>
      <c r="E16" s="50" t="s">
        <v>248</v>
      </c>
      <c r="F16" s="58">
        <f>F17</f>
        <v>0</v>
      </c>
      <c r="G16" s="44">
        <f t="shared" si="2"/>
        <v>0</v>
      </c>
      <c r="H16" s="58"/>
      <c r="I16" s="47"/>
      <c r="J16" s="47"/>
      <c r="K16" s="47"/>
      <c r="L16" s="47"/>
    </row>
    <row r="17" ht="22.9" customHeight="1" spans="1:12">
      <c r="A17" s="86" t="s">
        <v>172</v>
      </c>
      <c r="B17" s="86" t="s">
        <v>176</v>
      </c>
      <c r="C17" s="86" t="s">
        <v>177</v>
      </c>
      <c r="D17" s="53" t="s">
        <v>249</v>
      </c>
      <c r="E17" s="50" t="s">
        <v>179</v>
      </c>
      <c r="F17" s="58">
        <f>G17+L17</f>
        <v>0</v>
      </c>
      <c r="G17" s="44">
        <f t="shared" si="2"/>
        <v>0</v>
      </c>
      <c r="H17" s="47"/>
      <c r="I17" s="47"/>
      <c r="J17" s="47"/>
      <c r="K17" s="47"/>
      <c r="L17" s="47"/>
    </row>
    <row r="18" ht="22.9" customHeight="1" spans="1:12">
      <c r="A18" s="86" t="s">
        <v>172</v>
      </c>
      <c r="B18" s="86" t="s">
        <v>180</v>
      </c>
      <c r="C18" s="86"/>
      <c r="D18" s="53"/>
      <c r="E18" s="50" t="s">
        <v>250</v>
      </c>
      <c r="F18" s="58">
        <f>F19+F20+F21</f>
        <v>0</v>
      </c>
      <c r="G18" s="44">
        <f t="shared" si="2"/>
        <v>0</v>
      </c>
      <c r="H18" s="47"/>
      <c r="I18" s="47"/>
      <c r="J18" s="47"/>
      <c r="K18" s="47"/>
      <c r="L18" s="47"/>
    </row>
    <row r="19" ht="22.9" customHeight="1" spans="1:12">
      <c r="A19" s="86" t="s">
        <v>172</v>
      </c>
      <c r="B19" s="86" t="s">
        <v>180</v>
      </c>
      <c r="C19" s="86" t="s">
        <v>173</v>
      </c>
      <c r="D19" s="53" t="s">
        <v>251</v>
      </c>
      <c r="E19" s="50" t="s">
        <v>182</v>
      </c>
      <c r="F19" s="58">
        <f>G19+L19</f>
        <v>0</v>
      </c>
      <c r="G19" s="44">
        <f t="shared" si="2"/>
        <v>0</v>
      </c>
      <c r="H19" s="47"/>
      <c r="I19" s="47"/>
      <c r="J19" s="47"/>
      <c r="K19" s="47"/>
      <c r="L19" s="47"/>
    </row>
    <row r="20" ht="22.9" customHeight="1" spans="1:12">
      <c r="A20" s="86" t="s">
        <v>172</v>
      </c>
      <c r="B20" s="86" t="s">
        <v>180</v>
      </c>
      <c r="C20" s="86" t="s">
        <v>176</v>
      </c>
      <c r="D20" s="53" t="s">
        <v>252</v>
      </c>
      <c r="E20" s="50" t="s">
        <v>184</v>
      </c>
      <c r="F20" s="58">
        <f>G20+L20</f>
        <v>0</v>
      </c>
      <c r="G20" s="44">
        <f t="shared" si="2"/>
        <v>0</v>
      </c>
      <c r="H20" s="47"/>
      <c r="I20" s="47"/>
      <c r="J20" s="47"/>
      <c r="K20" s="47"/>
      <c r="L20" s="47">
        <f>L9</f>
        <v>0</v>
      </c>
    </row>
    <row r="21" ht="22.9" customHeight="1" spans="1:12">
      <c r="A21" s="86" t="s">
        <v>172</v>
      </c>
      <c r="B21" s="86" t="s">
        <v>180</v>
      </c>
      <c r="C21" s="86" t="s">
        <v>180</v>
      </c>
      <c r="D21" s="53" t="s">
        <v>253</v>
      </c>
      <c r="E21" s="50" t="s">
        <v>186</v>
      </c>
      <c r="F21" s="58">
        <f>G21+L21</f>
        <v>0</v>
      </c>
      <c r="G21" s="44">
        <f t="shared" si="2"/>
        <v>0</v>
      </c>
      <c r="H21" s="47"/>
      <c r="I21" s="47"/>
      <c r="J21" s="47"/>
      <c r="K21" s="47"/>
      <c r="L21" s="47"/>
    </row>
    <row r="22" ht="22.9" customHeight="1" spans="1:12">
      <c r="A22" s="86" t="s">
        <v>172</v>
      </c>
      <c r="B22" s="86" t="s">
        <v>187</v>
      </c>
      <c r="C22" s="86"/>
      <c r="D22" s="53"/>
      <c r="E22" s="50" t="s">
        <v>254</v>
      </c>
      <c r="F22" s="58">
        <f>F23+F24</f>
        <v>0</v>
      </c>
      <c r="G22" s="44">
        <f t="shared" si="2"/>
        <v>0</v>
      </c>
      <c r="H22" s="47"/>
      <c r="I22" s="47"/>
      <c r="J22" s="47"/>
      <c r="K22" s="47"/>
      <c r="L22" s="47"/>
    </row>
    <row r="23" ht="22.9" customHeight="1" spans="1:12">
      <c r="A23" s="86" t="s">
        <v>172</v>
      </c>
      <c r="B23" s="86" t="s">
        <v>187</v>
      </c>
      <c r="C23" s="86" t="s">
        <v>188</v>
      </c>
      <c r="D23" s="53" t="s">
        <v>255</v>
      </c>
      <c r="E23" s="50" t="s">
        <v>190</v>
      </c>
      <c r="F23" s="58">
        <f>G23+L23</f>
        <v>0</v>
      </c>
      <c r="G23" s="44">
        <f t="shared" si="2"/>
        <v>0</v>
      </c>
      <c r="H23" s="47"/>
      <c r="I23" s="47"/>
      <c r="J23" s="47"/>
      <c r="K23" s="47"/>
      <c r="L23" s="47"/>
    </row>
    <row r="24" ht="22.9" customHeight="1" spans="1:12">
      <c r="A24" s="86" t="s">
        <v>172</v>
      </c>
      <c r="B24" s="86" t="s">
        <v>187</v>
      </c>
      <c r="C24" s="86" t="s">
        <v>191</v>
      </c>
      <c r="D24" s="53" t="s">
        <v>256</v>
      </c>
      <c r="E24" s="50" t="s">
        <v>193</v>
      </c>
      <c r="F24" s="58">
        <f>G24+L24</f>
        <v>0</v>
      </c>
      <c r="G24" s="44">
        <f t="shared" si="2"/>
        <v>0</v>
      </c>
      <c r="H24" s="47"/>
      <c r="I24" s="47"/>
      <c r="J24" s="47"/>
      <c r="K24" s="47"/>
      <c r="L24" s="47"/>
    </row>
    <row r="25" ht="22.9" customHeight="1" spans="1:12">
      <c r="A25" s="86" t="s">
        <v>172</v>
      </c>
      <c r="B25" s="86" t="s">
        <v>194</v>
      </c>
      <c r="C25" s="86"/>
      <c r="D25" s="53"/>
      <c r="E25" s="50" t="s">
        <v>257</v>
      </c>
      <c r="F25" s="58">
        <f>F26</f>
        <v>19.06648</v>
      </c>
      <c r="G25" s="44">
        <f t="shared" si="2"/>
        <v>0</v>
      </c>
      <c r="H25" s="47"/>
      <c r="I25" s="47"/>
      <c r="J25" s="47"/>
      <c r="K25" s="47"/>
      <c r="L25" s="47"/>
    </row>
    <row r="26" ht="22.9" customHeight="1" spans="1:12">
      <c r="A26" s="87" t="s">
        <v>172</v>
      </c>
      <c r="B26" s="87" t="s">
        <v>194</v>
      </c>
      <c r="C26" s="87" t="s">
        <v>173</v>
      </c>
      <c r="D26" s="88" t="s">
        <v>258</v>
      </c>
      <c r="E26" s="89" t="s">
        <v>196</v>
      </c>
      <c r="F26" s="58">
        <f>G26+L26</f>
        <v>19.06648</v>
      </c>
      <c r="G26" s="44">
        <f t="shared" si="2"/>
        <v>19.06648</v>
      </c>
      <c r="H26" s="90">
        <f>'4支出分类(政府预算)'!G11</f>
        <v>19.06648</v>
      </c>
      <c r="I26" s="92"/>
      <c r="J26" s="92"/>
      <c r="K26" s="92"/>
      <c r="L26" s="92"/>
    </row>
    <row r="27" spans="1:12">
      <c r="A27" s="87">
        <v>210</v>
      </c>
      <c r="B27" s="87">
        <v>16</v>
      </c>
      <c r="C27" s="87"/>
      <c r="D27" s="88"/>
      <c r="E27" s="89" t="s">
        <v>259</v>
      </c>
      <c r="F27" s="58">
        <f>G27+L27</f>
        <v>0</v>
      </c>
      <c r="G27" s="44">
        <f t="shared" si="2"/>
        <v>0</v>
      </c>
      <c r="H27" s="91"/>
      <c r="I27" s="91"/>
      <c r="J27" s="91"/>
      <c r="K27" s="91"/>
      <c r="L27" s="91"/>
    </row>
    <row r="28" spans="1:12">
      <c r="A28" s="87">
        <v>210</v>
      </c>
      <c r="B28" s="87">
        <v>16</v>
      </c>
      <c r="C28" s="87" t="s">
        <v>173</v>
      </c>
      <c r="D28" s="88">
        <v>2101601</v>
      </c>
      <c r="E28" s="89" t="s">
        <v>259</v>
      </c>
      <c r="F28" s="58">
        <f>G28+L28</f>
        <v>0</v>
      </c>
      <c r="G28" s="44">
        <f t="shared" si="2"/>
        <v>0</v>
      </c>
      <c r="H28" s="91"/>
      <c r="I28" s="91"/>
      <c r="J28" s="91"/>
      <c r="K28" s="91"/>
      <c r="L28" s="91"/>
    </row>
    <row r="31" spans="6:12">
      <c r="F31" s="61"/>
      <c r="G31" s="61"/>
      <c r="H31" s="61"/>
      <c r="I31" s="61"/>
      <c r="J31" s="61"/>
      <c r="K31" s="61"/>
      <c r="L31" s="61"/>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橙橙</cp:lastModifiedBy>
  <dcterms:created xsi:type="dcterms:W3CDTF">2023-05-31T13:17:00Z</dcterms:created>
  <dcterms:modified xsi:type="dcterms:W3CDTF">2024-10-15T08:49:15Z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3A62A83460CA41D58B6B05E2FD67E58F_13</vt:lpwstr>
  </property>
  <property fmtid="{D5CDD505-2E9C-101B-9397-08002B2CF9AE}" pid="3" name="KSOProductBuildVer">
    <vt:lpwstr>2052-12.1.0.18276</vt:lpwstr>
  </property>
</Properties>
</file>