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<sst xmlns="http://schemas.openxmlformats.org/spreadsheetml/2006/main" count="1631" uniqueCount="570">
  <si>
    <t>2023年部门预算公开表</t>
  </si>
  <si>
    <t>单位编码：</t>
  </si>
  <si>
    <t>单位名称：</t>
  </si>
  <si>
    <t>益阳市赫山区丁香学校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</si>
  <si>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</si>
  <si>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</si>
  <si>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</si>
  <si>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</si>
  <si>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</si>
  <si>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</si>
  <si>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</si>
  <si>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</si>
  <si>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</si>
  <si>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</si>
  <si>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</si>
  <si>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</si>
  <si>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</si>
  <si>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</si>
  <si>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</si>
  <si>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</si>
  <si>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</si>
  <si>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</si>
  <si>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</si>
  <si>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</si>
  <si>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</si>
  <si>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</si>
  <si>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</si>
  <si>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</si>
  <si>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</si>
  <si>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</si>
  <si>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</si>
  <si>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</si>
  <si>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</si>
  <si>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</si>
  <si>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</si>
  <si>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</si>
  <si>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</si>
  <si>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</si>
  <si>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</si>
  <si>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</si>
  <si>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</si>
  <si>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</si>
  <si>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</si>
  <si>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</si>
  <si>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</si>
  <si>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</si>
  <si>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</si>
  <si>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</si>
  <si>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</si>
  <si>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</si>
  <si>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</si>
  <si>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</si>
  <si>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</si>
  <si>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</si>
  <si>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</si>
  <si>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</si>
  <si>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</si>
  <si>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</si>
  <si>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</si>
  <si>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</si>
  <si>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</si>
  <si>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</si>
  <si>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</si>
  <si>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</si>
  <si>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</si>
  <si>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</si>
  <si>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</si>
  <si>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</si>
  <si>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</si>
  <si>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</si>
  <si>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</si>
  <si>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</si>
  <si>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</si>
  <si>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</si>
  <si>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</si>
  <si>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</si>
  <si>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</si>
  <si>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</si>
  <si>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</si>
  <si>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</si>
  <si>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</si>
  <si>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</si>
  <si>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</si>
  <si>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</si>
  <si>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</si>
  <si>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</si>
  <si>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</si>
  <si>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</si>
  <si>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</si>
  <si>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</si>
  <si>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</si>
  <si>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</si>
  <si>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</si>
  <si>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</si>
  <si>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</si>
  <si>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</si>
  <si>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</si>
  <si>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</si>
  <si>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</si>
  <si>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</si>
  <si>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</si>
  <si>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</si>
  <si>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</si>
  <si>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</si>
  <si>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</si>
  <si>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</si>
  <si>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</si>
  <si>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</si>
  <si>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</si>
  <si>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</si>
  <si>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</si>
  <si>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</si>
  <si>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</si>
  <si>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</si>
  <si>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</si>
  <si>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</si>
  <si>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</si>
  <si>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</si>
  <si>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</si>
  <si>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</si>
  <si>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</si>
  <si>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</si>
  <si>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</si>
  <si>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</si>
  <si>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</si>
  <si>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</si>
  <si>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</si>
  <si>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</si>
  <si>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</si>
  <si>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</si>
  <si>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</si>
  <si>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</si>
  <si>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</si>
  <si>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</si>
  <si>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</si>
  <si>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</si>
  <si>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</si>
  <si>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</si>
  <si>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</si>
  <si>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</si>
  <si>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</si>
  <si>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</si>
  <si>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</si>
  <si>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</si>
  <si>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</si>
  <si>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</si>
  <si>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</si>
  <si>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</si>
  <si>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</si>
  <si>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</si>
  <si>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</si>
  <si>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</si>
  <si>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</si>
  <si>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</si>
  <si>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</si>
  <si>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</si>
  <si>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</si>
  <si>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</si>
  <si>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</si>
  <si>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</si>
  <si>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</si>
  <si>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</si>
  <si>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</si>
  <si>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</si>
  <si>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</si>
  <si>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</si>
  <si>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</si>
  <si>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</si>
  <si>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</si>
  <si>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</si>
  <si>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</si>
  <si>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</si>
  <si>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</si>
  <si>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</si>
  <si>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</si>
  <si>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</si>
  <si>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</si>
  <si>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</si>
  <si>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</si>
  <si>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</si>
  <si>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</si>
  <si>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</si>
  <si>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</si>
  <si>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</si>
  <si>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</si>
  <si>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</si>
  <si>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</si>
  <si>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</si>
  <si>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</si>
  <si>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</si>
  <si>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</si>
  <si>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</si>
  <si>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</si>
  <si>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</si>
  <si>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</si>
  <si>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</si>
  <si>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</si>
  <si>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</si>
  <si>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</si>
  <si>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</si>
  <si>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</si>
  <si>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</si>
  <si>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</si>
  <si>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</si>
  <si>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</si>
  <si>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</si>
  <si>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</si>
  <si>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</si>
  <si>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</si>
  <si>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</si>
  <si>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</si>
  <si>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</si>
  <si>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</si>
  <si>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</si>
  <si>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</si>
  <si>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</si>
  <si>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</si>
  <si>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</si>
  <si>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</si>
  <si>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</si>
  <si>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</si>
  <si>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</si>
  <si>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</si>
  <si>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</si>
  <si>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</si>
  <si>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</si>
  <si>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</si>
  <si>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</si>
  <si>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</si>
  <si>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</si>
  <si>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</si>
  <si>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</si>
  <si>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</si>
  <si>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</si>
  <si>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</si>
  <si>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</si>
  <si>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</si>
  <si>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</si>
  <si>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</si>
  <si>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</si>
  <si>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</si>
  <si>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</si>
  <si>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</si>
  <si>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</si>
  <si>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</si>
  <si>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</si>
  <si>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</si>
  <si>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</si>
  <si>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</si>
  <si>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</si>
  <si>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</si>
  <si>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</si>
  <si>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</si>
  <si>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</si>
  <si>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</si>
  <si>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</si>
  <si>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</si>
  <si>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</si>
  <si>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</si>
  <si>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</si>
  <si>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</si>
  <si>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</si>
  <si>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</si>
  <si>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</si>
  <si>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</si>
  <si>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</si>
  <si>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</si>
  <si>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</si>
  <si>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</si>
  <si>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</si>
  <si>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</si>
  <si>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</si>
  <si>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</si>
  <si>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</si>
  <si>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</si>
  <si>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</si>
  <si>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</si>
  <si>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</si>
  <si>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</si>
  <si>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</si>
  <si>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</si>
  <si>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</si>
  <si>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</si>
  <si>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</si>
  <si>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</si>
  <si>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</si>
  <si>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</si>
  <si>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</si>
  <si>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</si>
  <si>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</si>
  <si>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</si>
  <si>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</si>
  <si>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</si>
  <si>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</si>
  <si>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</si>
  <si>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</si>
  <si>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</si>
  <si>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</si>
  <si>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</si>
  <si>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</si>
  <si>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</si>
  <si>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</si>
  <si>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</si>
  <si>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</si>
  <si>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</si>
  <si>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</si>
  <si>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</si>
  <si>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</si>
  <si>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</si>
  <si>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</si>
  <si>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</si>
  <si>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</si>
  <si>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</si>
  <si>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</si>
  <si>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</si>
  <si>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</si>
  <si>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</si>
  <si>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</si>
  <si>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</si>
  <si>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</si>
  <si>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</si>
  <si>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</si>
  <si>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</si>
  <si>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</si>
  <si>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</si>
  <si>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</si>
  <si>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</si>
  <si>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</si>
  <si>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</si>
  <si>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</si>
  <si>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</si>
  <si>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</si>
  <si>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</si>
  <si>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</si>
  <si>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</si>
  <si>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</si>
  <si>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</si>
  <si>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</si>
  <si>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</si>
  <si>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</si>
  <si>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</si>
  <si>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</si>
  <si>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</si>
  <si>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</si>
  <si>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</si>
  <si>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</si>
  <si>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</si>
  <si>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</si>
  <si>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</si>
  <si>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</si>
  <si>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</si>
  <si>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</si>
  <si>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</si>
  <si>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</si>
  <si>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</si>
  <si>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</si>
  <si>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</si>
  <si>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</si>
  <si>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</si>
  <si>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</si>
  <si>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</si>
  <si>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</si>
  <si>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</si>
  <si>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</si>
  <si>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</si>
  <si>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</si>
  <si>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</si>
  <si>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</si>
  <si>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</si>
  <si>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</si>
  <si>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</si>
  <si>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</si>
  <si>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</si>
  <si>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</si>
  <si>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</si>
  <si>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C9*0.25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</si>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</sst>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E6" sqref="E6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127042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部门：127042_益阳市赫山区丁香学校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878.9161</v>
      </c>
      <c r="D6" s="32">
        <f>D7+D31</f>
        <v>860.4228</v>
      </c>
      <c r="E6" s="32">
        <f>E16</f>
        <v>18.4933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860.4228</v>
      </c>
      <c r="D7" s="32">
        <f>SUM(D8:D15)</f>
        <v>860.4228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371.4948</v>
      </c>
      <c r="D8" s="36">
        <f>VLOOKUP(封面!E5,[2]Sheet1!$A:$B,2,0)/10000</f>
        <v>371.4948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249.798</v>
      </c>
      <c r="D11" s="36">
        <f>VLOOKUP(封面!E5,[2]Sheet1!$A:$F,6,0)/10000</f>
        <v>249.798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100.5317</v>
      </c>
      <c r="D12" s="36">
        <f>VLOOKUP(封面!E5,[2]Sheet1!$A:$G,7,0)/10000</f>
        <v>100.5317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63.2082</v>
      </c>
      <c r="D13" s="36">
        <f>VLOOKUP(封面!E5,[2]Sheet1!$A:$H,8,0)/10000</f>
        <v>63.2082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75.3901</v>
      </c>
      <c r="D14" s="36">
        <f>VLOOKUP(封面!E5,[2]Sheet1!$A:$I,9,0)/10000</f>
        <v>75.3901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18.4933</v>
      </c>
      <c r="D16" s="32"/>
      <c r="E16" s="32">
        <f>E28+E29</f>
        <v>18.4933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7.3973</v>
      </c>
      <c r="D28" s="36"/>
      <c r="E28" s="36">
        <f>VLOOKUP(封面!E5,[2]Sheet1!$A:$P,16,0)/10000</f>
        <v>7.3973</v>
      </c>
    </row>
    <row r="29" ht="19.55" customHeight="1" spans="1:5">
      <c r="A29" s="35" t="s">
        <v>284</v>
      </c>
      <c r="B29" s="35" t="s">
        <v>285</v>
      </c>
      <c r="C29" s="36">
        <f>E29</f>
        <v>11.096</v>
      </c>
      <c r="D29" s="36"/>
      <c r="E29" s="36">
        <f>VLOOKUP(封面!E5,[2]Sheet1!$A:$Q,17,0)/10000</f>
        <v>11.096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0</v>
      </c>
      <c r="D31" s="32">
        <f>D32+D33</f>
        <v>0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0</v>
      </c>
      <c r="D33" s="36">
        <f>VLOOKUP(封面!E5,[2]Sheet1!$A:$O,15,0)/10000</f>
        <v>0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878.9161</v>
      </c>
      <c r="D8" s="32">
        <f>D11</f>
        <v>860.4228</v>
      </c>
      <c r="E8" s="32">
        <f>E11</f>
        <v>621.2928</v>
      </c>
      <c r="F8" s="32">
        <f>F11</f>
        <v>371.4948</v>
      </c>
      <c r="G8" s="32">
        <f>G11</f>
        <v>0</v>
      </c>
      <c r="H8" s="32"/>
      <c r="I8" s="32">
        <f>I11</f>
        <v>0</v>
      </c>
      <c r="J8" s="32">
        <f>J11</f>
        <v>249.798</v>
      </c>
      <c r="K8" s="32">
        <f>K11</f>
        <v>163.7399</v>
      </c>
      <c r="L8" s="32">
        <f>L11</f>
        <v>100.5317</v>
      </c>
      <c r="M8" s="32"/>
      <c r="N8" s="32">
        <f>N11</f>
        <v>63.2082</v>
      </c>
      <c r="O8" s="32"/>
      <c r="P8" s="32"/>
      <c r="Q8" s="32"/>
      <c r="R8" s="32">
        <f>R11</f>
        <v>75.3901</v>
      </c>
      <c r="S8" s="32">
        <f>S11</f>
        <v>0</v>
      </c>
      <c r="T8" s="32">
        <f>T11</f>
        <v>18.4933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7.3973</v>
      </c>
      <c r="AS8" s="32">
        <f>AS11</f>
        <v>11.096</v>
      </c>
      <c r="AT8" s="32"/>
      <c r="AU8" s="32"/>
      <c r="AV8" s="32"/>
      <c r="AW8" s="32">
        <f>AW11</f>
        <v>0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0</v>
      </c>
    </row>
    <row r="9" ht="19.55" customHeight="1" spans="1:61">
      <c r="A9" s="29" t="s">
        <v>165</v>
      </c>
      <c r="B9" s="29" t="s">
        <v>226</v>
      </c>
      <c r="C9" s="32">
        <f>C11</f>
        <v>878.9161</v>
      </c>
      <c r="D9" s="32">
        <f>D11</f>
        <v>860.4228</v>
      </c>
      <c r="E9" s="32">
        <f>E11</f>
        <v>621.2928</v>
      </c>
      <c r="F9" s="32">
        <f>F11</f>
        <v>371.4948</v>
      </c>
      <c r="G9" s="32">
        <f>G12</f>
        <v>0</v>
      </c>
      <c r="H9" s="32"/>
      <c r="I9" s="32">
        <f>I11</f>
        <v>0</v>
      </c>
      <c r="J9" s="32">
        <f>J11</f>
        <v>249.798</v>
      </c>
      <c r="K9" s="32">
        <f>K11</f>
        <v>163.7399</v>
      </c>
      <c r="L9" s="32">
        <f>L11</f>
        <v>100.5317</v>
      </c>
      <c r="M9" s="32"/>
      <c r="N9" s="32">
        <f>N11</f>
        <v>63.2082</v>
      </c>
      <c r="O9" s="32"/>
      <c r="P9" s="32"/>
      <c r="Q9" s="32"/>
      <c r="R9" s="32">
        <f>R11</f>
        <v>75.3901</v>
      </c>
      <c r="S9" s="32">
        <f>S11</f>
        <v>0</v>
      </c>
      <c r="T9" s="32">
        <f>T11</f>
        <v>18.4933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7.3973</v>
      </c>
      <c r="AS9" s="32">
        <f>AS11</f>
        <v>11.096</v>
      </c>
      <c r="AT9" s="32"/>
      <c r="AU9" s="32"/>
      <c r="AV9" s="32"/>
      <c r="AW9" s="32">
        <f>AW11</f>
        <v>0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0</v>
      </c>
    </row>
    <row r="10" ht="19.55" customHeight="1" spans="1:61">
      <c r="A10" s="30" t="s">
        <v>356</v>
      </c>
      <c r="B10" s="30" t="s">
        <v>357</v>
      </c>
      <c r="C10" s="32">
        <f>C11</f>
        <v>878.9161</v>
      </c>
      <c r="D10" s="32">
        <f>D11</f>
        <v>860.4228</v>
      </c>
      <c r="E10" s="32">
        <f>E11</f>
        <v>621.2928</v>
      </c>
      <c r="F10" s="32">
        <f>F11</f>
        <v>371.4948</v>
      </c>
      <c r="G10" s="32">
        <f>G11</f>
        <v>0</v>
      </c>
      <c r="H10" s="32">
        <v>0</v>
      </c>
      <c r="I10" s="32">
        <f>I11</f>
        <v>0</v>
      </c>
      <c r="J10" s="32">
        <f>J11</f>
        <v>249.798</v>
      </c>
      <c r="K10" s="32">
        <f>K11</f>
        <v>163.7399</v>
      </c>
      <c r="L10" s="32">
        <f>L11</f>
        <v>100.5317</v>
      </c>
      <c r="M10" s="32">
        <v>0</v>
      </c>
      <c r="N10" s="32">
        <f>N11</f>
        <v>63.2082</v>
      </c>
      <c r="O10" s="32">
        <v>0</v>
      </c>
      <c r="P10" s="32">
        <v>0</v>
      </c>
      <c r="Q10" s="32">
        <v>0</v>
      </c>
      <c r="R10" s="32">
        <f>R11</f>
        <v>75.3901</v>
      </c>
      <c r="S10" s="32">
        <f>S11</f>
        <v>0</v>
      </c>
      <c r="T10" s="32">
        <f>T11</f>
        <v>18.4933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7.3973</v>
      </c>
      <c r="AS10" s="32">
        <f>AS11</f>
        <v>11.096</v>
      </c>
      <c r="AT10" s="32"/>
      <c r="AU10" s="32"/>
      <c r="AV10" s="32"/>
      <c r="AW10" s="32">
        <f>AW11</f>
        <v>0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0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878.9161</v>
      </c>
      <c r="D11" s="33">
        <f>E11+K11+R11+S11</f>
        <v>860.4228</v>
      </c>
      <c r="E11" s="33">
        <f>F11+G11+I11+J11</f>
        <v>621.2928</v>
      </c>
      <c r="F11" s="33">
        <f>'8一般公共预算基本支出表（纵向）'!D8</f>
        <v>371.4948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249.798</v>
      </c>
      <c r="K11" s="33">
        <f>L11+N11</f>
        <v>163.7399</v>
      </c>
      <c r="L11" s="33">
        <f>'8一般公共预算基本支出表（纵向）'!D12</f>
        <v>100.5317</v>
      </c>
      <c r="M11" s="33"/>
      <c r="N11" s="33">
        <f>'8一般公共预算基本支出表（纵向）'!D13</f>
        <v>63.2082</v>
      </c>
      <c r="O11" s="33"/>
      <c r="P11" s="33"/>
      <c r="Q11" s="33"/>
      <c r="R11" s="33">
        <f>'8一般公共预算基本支出表（纵向）'!D14</f>
        <v>75.3901</v>
      </c>
      <c r="S11" s="33">
        <f>'8一般公共预算基本支出表（纵向）'!D15</f>
        <v>0</v>
      </c>
      <c r="T11" s="33">
        <f>'8一般公共预算基本支出表（纵向）'!C16</f>
        <v>18.4933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7.3973</v>
      </c>
      <c r="AS11" s="33">
        <f>'8一般公共预算基本支出表（纵向）'!E29</f>
        <v>11.096</v>
      </c>
      <c r="AT11" s="33"/>
      <c r="AU11" s="33"/>
      <c r="AV11" s="33"/>
      <c r="AW11" s="33">
        <f>'8一般公共预算基本支出表（纵向）'!D31</f>
        <v>0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0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部门：127042_益阳市赫山区丁香学校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878.9161</v>
      </c>
      <c r="D6" s="28">
        <f t="shared" si="0"/>
        <v>860.4228</v>
      </c>
      <c r="E6" s="28">
        <f t="shared" si="0"/>
        <v>621.2928</v>
      </c>
      <c r="F6" s="28">
        <f t="shared" si="0"/>
        <v>163.7399</v>
      </c>
      <c r="G6" s="28">
        <f t="shared" si="0"/>
        <v>75.3901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878.9161</v>
      </c>
      <c r="D7" s="28">
        <f t="shared" si="1"/>
        <v>860.4228</v>
      </c>
      <c r="E7" s="28">
        <f t="shared" si="1"/>
        <v>621.2928</v>
      </c>
      <c r="F7" s="28">
        <f t="shared" si="1"/>
        <v>163.7399</v>
      </c>
      <c r="G7" s="28">
        <f t="shared" si="1"/>
        <v>75.3901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878.9161</v>
      </c>
      <c r="D8" s="28">
        <f t="shared" si="2"/>
        <v>860.4228</v>
      </c>
      <c r="E8" s="28">
        <f t="shared" si="2"/>
        <v>621.2928</v>
      </c>
      <c r="F8" s="28">
        <f t="shared" si="2"/>
        <v>163.7399</v>
      </c>
      <c r="G8" s="28">
        <f t="shared" si="2"/>
        <v>75.3901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878.9161</v>
      </c>
      <c r="D9" s="6">
        <f>E9+F9+G9+H9</f>
        <v>860.4228</v>
      </c>
      <c r="E9" s="21">
        <f>'9一般公共预算基本支出表（横向）'!E11</f>
        <v>621.2928</v>
      </c>
      <c r="F9" s="21">
        <f>'9一般公共预算基本支出表（横向）'!K11</f>
        <v>163.7399</v>
      </c>
      <c r="G9" s="21">
        <f>'9一般公共预算基本支出表（横向）'!R11</f>
        <v>75.3901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部门：127042_益阳市赫山区丁香学校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860.4228</v>
      </c>
      <c r="D6" s="13">
        <f t="shared" si="0"/>
        <v>621.2928</v>
      </c>
      <c r="E6" s="13">
        <f t="shared" si="0"/>
        <v>371.4948</v>
      </c>
      <c r="F6" s="13">
        <f t="shared" si="0"/>
        <v>0</v>
      </c>
      <c r="G6" s="13">
        <f t="shared" si="0"/>
        <v>0</v>
      </c>
      <c r="H6" s="13">
        <f t="shared" si="0"/>
        <v>249.798</v>
      </c>
      <c r="I6" s="13">
        <f t="shared" si="0"/>
        <v>163.7399</v>
      </c>
      <c r="J6" s="13">
        <f t="shared" si="0"/>
        <v>100.5317</v>
      </c>
      <c r="K6" s="13"/>
      <c r="L6" s="13">
        <f>L9</f>
        <v>63.2082</v>
      </c>
      <c r="M6" s="13"/>
      <c r="N6" s="13"/>
      <c r="O6" s="13">
        <f>O9</f>
        <v>75.3901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860.4228</v>
      </c>
      <c r="D7" s="13">
        <f t="shared" si="1"/>
        <v>621.2928</v>
      </c>
      <c r="E7" s="13">
        <f t="shared" si="1"/>
        <v>371.4948</v>
      </c>
      <c r="F7" s="13">
        <f t="shared" si="1"/>
        <v>0</v>
      </c>
      <c r="G7" s="13">
        <f t="shared" si="1"/>
        <v>0</v>
      </c>
      <c r="H7" s="13">
        <f t="shared" si="1"/>
        <v>249.798</v>
      </c>
      <c r="I7" s="13">
        <f t="shared" si="1"/>
        <v>163.7399</v>
      </c>
      <c r="J7" s="13">
        <f t="shared" si="1"/>
        <v>100.5317</v>
      </c>
      <c r="K7" s="13"/>
      <c r="L7" s="13">
        <f>L9</f>
        <v>63.2082</v>
      </c>
      <c r="M7" s="13"/>
      <c r="N7" s="13"/>
      <c r="O7" s="13">
        <f>O9</f>
        <v>75.3901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860.4228</v>
      </c>
      <c r="D8" s="13">
        <f t="shared" si="2"/>
        <v>621.2928</v>
      </c>
      <c r="E8" s="13">
        <f t="shared" si="2"/>
        <v>371.4948</v>
      </c>
      <c r="F8" s="13">
        <f t="shared" si="2"/>
        <v>0</v>
      </c>
      <c r="G8" s="13">
        <f t="shared" si="2"/>
        <v>0</v>
      </c>
      <c r="H8" s="13">
        <f t="shared" si="2"/>
        <v>249.798</v>
      </c>
      <c r="I8" s="13">
        <f t="shared" si="2"/>
        <v>163.7399</v>
      </c>
      <c r="J8" s="13">
        <f t="shared" si="2"/>
        <v>100.5317</v>
      </c>
      <c r="K8" s="13"/>
      <c r="L8" s="13">
        <f>L9</f>
        <v>63.2082</v>
      </c>
      <c r="M8" s="13"/>
      <c r="N8" s="13"/>
      <c r="O8" s="13">
        <f>O9</f>
        <v>75.3901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860.4228</v>
      </c>
      <c r="D9" s="21">
        <f>E9+H9+F9+G9</f>
        <v>621.2928</v>
      </c>
      <c r="E9" s="21">
        <f>'8一般公共预算基本支出表（纵向）'!D8</f>
        <v>371.4948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249.798</v>
      </c>
      <c r="I9" s="6">
        <f>J9+L9</f>
        <v>163.7399</v>
      </c>
      <c r="J9" s="21">
        <f>'9一般公共预算基本支出表（横向）'!L11</f>
        <v>100.5317</v>
      </c>
      <c r="K9" s="21"/>
      <c r="L9" s="21">
        <f>'9一般公共预算基本支出表（横向）'!N11</f>
        <v>63.2082</v>
      </c>
      <c r="M9" s="21"/>
      <c r="N9" s="21"/>
      <c r="O9" s="21">
        <f>'9一般公共预算基本支出表（横向）'!R11</f>
        <v>75.3901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部门：127042_益阳市赫山区丁香学校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0</v>
      </c>
      <c r="D6" s="13"/>
      <c r="E6" s="13"/>
      <c r="F6" s="13"/>
      <c r="G6" s="13">
        <f>G9</f>
        <v>0</v>
      </c>
      <c r="H6" s="13">
        <f>H9</f>
        <v>0</v>
      </c>
    </row>
    <row r="7" ht="19.55" customHeight="1" spans="1:8">
      <c r="A7" s="29" t="s">
        <v>165</v>
      </c>
      <c r="B7" s="29" t="s">
        <v>226</v>
      </c>
      <c r="C7" s="13">
        <f>C9</f>
        <v>0</v>
      </c>
      <c r="D7" s="13"/>
      <c r="E7" s="13"/>
      <c r="F7" s="13"/>
      <c r="G7" s="13">
        <f>G9</f>
        <v>0</v>
      </c>
      <c r="H7" s="13">
        <f>H9</f>
        <v>0</v>
      </c>
    </row>
    <row r="8" ht="19.55" customHeight="1" spans="1:8">
      <c r="A8" s="30" t="s">
        <v>356</v>
      </c>
      <c r="B8" s="30" t="s">
        <v>357</v>
      </c>
      <c r="C8" s="13">
        <f>C9</f>
        <v>0</v>
      </c>
      <c r="D8" s="13"/>
      <c r="E8" s="13"/>
      <c r="F8" s="13"/>
      <c r="G8" s="13">
        <f>G9</f>
        <v>0</v>
      </c>
      <c r="H8" s="13">
        <f>H9</f>
        <v>0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0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0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部门：127042_益阳市赫山区丁香学校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0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0</v>
      </c>
    </row>
    <row r="7" ht="19.55" customHeight="1" spans="1:15">
      <c r="A7" s="29" t="s">
        <v>165</v>
      </c>
      <c r="B7" s="29" t="s">
        <v>226</v>
      </c>
      <c r="C7" s="6">
        <f>D7+O7</f>
        <v>0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0</v>
      </c>
    </row>
    <row r="8" ht="19.55" customHeight="1" spans="1:15">
      <c r="A8" s="30" t="s">
        <v>356</v>
      </c>
      <c r="B8" s="30" t="s">
        <v>357</v>
      </c>
      <c r="C8" s="6">
        <f>D8+O8</f>
        <v>0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0</v>
      </c>
    </row>
    <row r="9" ht="19.55" customHeight="1" spans="1:15">
      <c r="A9" s="30" t="s">
        <v>173</v>
      </c>
      <c r="B9" s="30" t="s">
        <v>174</v>
      </c>
      <c r="C9" s="6">
        <f>D9+O9</f>
        <v>0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0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部门：127042_益阳市赫山区丁香学校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18.4933</v>
      </c>
      <c r="D6" s="28">
        <v>18.4933</v>
      </c>
      <c r="E6" s="21">
        <v>5.54799</v>
      </c>
      <c r="F6" s="21">
        <v>2.773995</v>
      </c>
      <c r="G6" s="21">
        <v>2.773995</v>
      </c>
      <c r="H6" s="28"/>
      <c r="I6" s="28"/>
      <c r="J6" s="21"/>
      <c r="K6" s="28"/>
      <c r="L6" s="28"/>
      <c r="M6" s="21">
        <v>2.773995</v>
      </c>
      <c r="N6" s="28" t="s">
        <v>375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18.4933</v>
      </c>
      <c r="D7" s="28">
        <v>18.4933</v>
      </c>
      <c r="E7" s="21">
        <v>5.54799</v>
      </c>
      <c r="F7" s="21">
        <v>2.773995</v>
      </c>
      <c r="G7" s="21">
        <v>2.773995</v>
      </c>
      <c r="H7" s="28"/>
      <c r="I7" s="28"/>
      <c r="J7" s="21"/>
      <c r="K7" s="28"/>
      <c r="L7" s="28"/>
      <c r="M7" s="21">
        <v>2.773995</v>
      </c>
      <c r="N7" s="28" t="s">
        <v>375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18.4933</v>
      </c>
      <c r="D8" s="28">
        <v>18.4933</v>
      </c>
      <c r="E8" s="21">
        <v>5.54799</v>
      </c>
      <c r="F8" s="21">
        <v>2.773995</v>
      </c>
      <c r="G8" s="21">
        <v>2.773995</v>
      </c>
      <c r="H8" s="28"/>
      <c r="I8" s="28"/>
      <c r="J8" s="21"/>
      <c r="K8" s="28"/>
      <c r="L8" s="28"/>
      <c r="M8" s="21">
        <v>2.773995</v>
      </c>
      <c r="N8" s="28" t="s">
        <v>375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18.4933</v>
      </c>
      <c r="D9" s="21">
        <f>'15商品服务'!C9</f>
        <v>18.4933</v>
      </c>
      <c r="E9" s="21">
        <f>C9*0.3</f>
        <v>5.54799</v>
      </c>
      <c r="F9" s="21">
        <f>C9*0.15</f>
        <v>2.773995</v>
      </c>
      <c r="G9" s="21">
        <f>C9*0.15</f>
        <v>2.773995</v>
      </c>
      <c r="H9" s="21"/>
      <c r="I9" s="21"/>
      <c r="J9" s="21"/>
      <c r="K9" s="21"/>
      <c r="L9" s="21"/>
      <c r="M9" s="21">
        <f>C9*0.15</f>
        <v>2.773995</v>
      </c>
      <c r="N9" s="21" t="s">
        <v>375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376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部门：127042_益阳市赫山区丁香学校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377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18.4933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7.3973</v>
      </c>
      <c r="Z6" s="28">
        <f>Z9</f>
        <v>11.096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18.4933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7.3973</v>
      </c>
      <c r="Z7" s="28">
        <f>Z9</f>
        <v>11.096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18.4933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7.3973</v>
      </c>
      <c r="Z8" s="28">
        <f>Z9</f>
        <v>11.096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18.4933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7.3973</v>
      </c>
      <c r="Z9" s="21">
        <f>'8一般公共预算基本支出表（纵向）'!E29</f>
        <v>11.096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378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部门：127042_益阳市赫山区丁香学校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379</v>
      </c>
      <c r="B4" s="4" t="s">
        <v>380</v>
      </c>
      <c r="C4" s="4" t="s">
        <v>381</v>
      </c>
      <c r="D4" s="4" t="s">
        <v>382</v>
      </c>
      <c r="E4" s="4" t="s">
        <v>383</v>
      </c>
      <c r="F4" s="4"/>
      <c r="G4" s="4"/>
      <c r="H4" s="4" t="s">
        <v>384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385</v>
      </c>
      <c r="G5" s="4" t="s">
        <v>386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127042</v>
      </c>
      <c r="B7" s="12" t="str">
        <f>封面!E5</f>
        <v>益阳市赫山区丁香学校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127042</v>
      </c>
      <c r="B8" s="19" t="str">
        <f>B7</f>
        <v>益阳市赫山区丁香学校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387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部门：127042_益阳市赫山区丁香学校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388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部门：127042_益阳市赫山区丁香学校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390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部门：127042_益阳市赫山区丁香学校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391</v>
      </c>
    </row>
    <row r="2" ht="38.8" customHeight="1" spans="1:8">
      <c r="A2" s="17" t="s">
        <v>392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部门：127042_益阳市赫山区丁香学校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393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394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部门：127042_益阳市赫山区丁香学校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395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49.925</v>
      </c>
      <c r="D7" s="13"/>
      <c r="E7" s="13"/>
      <c r="F7" s="13"/>
      <c r="G7" s="13"/>
      <c r="H7" s="13">
        <f>H12</f>
        <v>49.925</v>
      </c>
    </row>
    <row r="8" ht="22.8" customHeight="1" spans="1:8">
      <c r="A8" s="12">
        <f>'16三公'!A7</f>
        <v>127042</v>
      </c>
      <c r="B8" s="12" t="str">
        <f>'16三公'!B7</f>
        <v>益阳市赫山区丁香学校</v>
      </c>
      <c r="C8" s="13">
        <f t="shared" si="0"/>
        <v>49.925</v>
      </c>
      <c r="D8" s="13"/>
      <c r="E8" s="13"/>
      <c r="F8" s="13"/>
      <c r="G8" s="13"/>
      <c r="H8" s="13">
        <f>H12</f>
        <v>49.925</v>
      </c>
    </row>
    <row r="9" ht="22.8" customHeight="1" spans="1:8">
      <c r="A9" s="20">
        <f>A8</f>
        <v>127042</v>
      </c>
      <c r="B9" s="20" t="str">
        <f>B8</f>
        <v>益阳市赫山区丁香学校</v>
      </c>
      <c r="C9" s="13">
        <f t="shared" si="0"/>
        <v>49.925</v>
      </c>
      <c r="D9" s="13"/>
      <c r="E9" s="13"/>
      <c r="F9" s="13"/>
      <c r="G9" s="13"/>
      <c r="H9" s="13">
        <f>H12</f>
        <v>49.925</v>
      </c>
    </row>
    <row r="10" ht="22.8" customHeight="1" spans="1:8">
      <c r="A10" s="20" t="s">
        <v>396</v>
      </c>
      <c r="B10" s="20" t="s">
        <v>397</v>
      </c>
      <c r="C10" s="13">
        <f t="shared" si="0"/>
        <v>49.925</v>
      </c>
      <c r="D10" s="13"/>
      <c r="E10" s="13"/>
      <c r="F10" s="13"/>
      <c r="G10" s="13"/>
      <c r="H10" s="13">
        <f>H12</f>
        <v>49.925</v>
      </c>
    </row>
    <row r="11" ht="22.8" customHeight="1" spans="1:8">
      <c r="A11" s="20" t="s">
        <v>398</v>
      </c>
      <c r="B11" s="20" t="s">
        <v>399</v>
      </c>
      <c r="C11" s="13">
        <f t="shared" si="0"/>
        <v>49.925</v>
      </c>
      <c r="D11" s="13"/>
      <c r="E11" s="13"/>
      <c r="F11" s="13"/>
      <c r="G11" s="13"/>
      <c r="H11" s="13">
        <f>H12</f>
        <v>49.925</v>
      </c>
    </row>
    <row r="12" ht="22.8" customHeight="1" spans="1:8">
      <c r="A12" s="19" t="s">
        <v>400</v>
      </c>
      <c r="B12" s="19" t="s">
        <v>401</v>
      </c>
      <c r="C12" s="6">
        <f t="shared" si="0"/>
        <v>49.925</v>
      </c>
      <c r="D12" s="6"/>
      <c r="E12" s="21"/>
      <c r="F12" s="21"/>
      <c r="G12" s="21"/>
      <c r="H12" s="21">
        <f>'1收支总表'!B32</f>
        <v>49.925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402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部门：127042_益阳市赫山区丁香学校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403</v>
      </c>
      <c r="C4" s="4" t="s">
        <v>404</v>
      </c>
      <c r="D4" s="4"/>
      <c r="E4" s="4"/>
      <c r="F4" s="4"/>
      <c r="G4" s="4"/>
      <c r="H4" s="4"/>
      <c r="I4" s="4"/>
      <c r="J4" s="4"/>
      <c r="K4" s="4"/>
      <c r="L4" s="4"/>
      <c r="M4" s="4" t="s">
        <v>405</v>
      </c>
      <c r="N4" s="4"/>
    </row>
    <row r="5" ht="31.9" customHeight="1" spans="1:14">
      <c r="A5" s="4"/>
      <c r="B5" s="4"/>
      <c r="C5" s="4" t="s">
        <v>406</v>
      </c>
      <c r="D5" s="4" t="s">
        <v>138</v>
      </c>
      <c r="E5" s="4"/>
      <c r="F5" s="4"/>
      <c r="G5" s="4"/>
      <c r="H5" s="4"/>
      <c r="I5" s="4"/>
      <c r="J5" s="4" t="s">
        <v>407</v>
      </c>
      <c r="K5" s="4" t="s">
        <v>140</v>
      </c>
      <c r="L5" s="4" t="s">
        <v>141</v>
      </c>
      <c r="M5" s="4" t="s">
        <v>408</v>
      </c>
      <c r="N5" s="4" t="s">
        <v>409</v>
      </c>
    </row>
    <row r="6" ht="44.85" customHeight="1" spans="1:14">
      <c r="A6" s="4"/>
      <c r="B6" s="4"/>
      <c r="C6" s="4"/>
      <c r="D6" s="4" t="s">
        <v>410</v>
      </c>
      <c r="E6" s="4" t="s">
        <v>411</v>
      </c>
      <c r="F6" s="4" t="s">
        <v>412</v>
      </c>
      <c r="G6" s="4" t="s">
        <v>413</v>
      </c>
      <c r="H6" s="4" t="s">
        <v>414</v>
      </c>
      <c r="I6" s="4" t="s">
        <v>415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315.73549</v>
      </c>
      <c r="D7" s="13">
        <f>M8</f>
        <v>315.73549</v>
      </c>
      <c r="E7" s="13"/>
      <c r="F7" s="13"/>
      <c r="G7" s="13"/>
      <c r="H7" s="13"/>
      <c r="I7" s="13"/>
      <c r="J7" s="13"/>
      <c r="K7" s="13"/>
      <c r="L7" s="13"/>
      <c r="M7" s="13">
        <f>M8</f>
        <v>315.73549</v>
      </c>
      <c r="N7" s="14"/>
    </row>
    <row r="8" ht="22.8" customHeight="1" spans="1:14">
      <c r="A8" s="12">
        <f>'21财政专户管理资金'!$A$8</f>
        <v>127042</v>
      </c>
      <c r="B8" s="12" t="str">
        <f>'21财政专户管理资金'!B8</f>
        <v>益阳市赫山区丁香学校</v>
      </c>
      <c r="C8" s="13">
        <f>D8</f>
        <v>315.73549</v>
      </c>
      <c r="D8" s="13">
        <f>M8</f>
        <v>315.73549</v>
      </c>
      <c r="E8" s="13"/>
      <c r="F8" s="13"/>
      <c r="G8" s="13"/>
      <c r="H8" s="13"/>
      <c r="I8" s="13"/>
      <c r="J8" s="13"/>
      <c r="K8" s="13"/>
      <c r="L8" s="13"/>
      <c r="M8" s="13">
        <f>SUM(M9:M28)</f>
        <v>315.73549</v>
      </c>
      <c r="N8" s="14"/>
    </row>
    <row r="9" ht="22.8" customHeight="1" spans="1:14">
      <c r="A9" s="8">
        <f>'21财政专户管理资金'!$A$8</f>
        <v>127042</v>
      </c>
      <c r="B9" s="19" t="s">
        <v>416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127042</v>
      </c>
      <c r="B10" s="19" t="s">
        <v>417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127042</v>
      </c>
      <c r="B11" s="19" t="s">
        <v>418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127042</v>
      </c>
      <c r="B12" s="19" t="s">
        <v>419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127042</v>
      </c>
      <c r="B13" s="19" t="s">
        <v>420</v>
      </c>
      <c r="C13" s="6">
        <f t="shared" si="0"/>
        <v>133.1</v>
      </c>
      <c r="D13" s="6">
        <f t="shared" si="1"/>
        <v>133.1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133.1</v>
      </c>
      <c r="N13" s="5"/>
    </row>
    <row r="14" ht="22.8" customHeight="1" spans="1:14">
      <c r="A14" s="8">
        <f>'21财政专户管理资金'!$A$8</f>
        <v>127042</v>
      </c>
      <c r="B14" s="19" t="s">
        <v>421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127042</v>
      </c>
      <c r="B15" s="19" t="s">
        <v>422</v>
      </c>
      <c r="C15" s="6">
        <f t="shared" si="0"/>
        <v>173.54749</v>
      </c>
      <c r="D15" s="6">
        <f t="shared" si="1"/>
        <v>173.54749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173.54749</v>
      </c>
      <c r="N15" s="5"/>
    </row>
    <row r="16" ht="22.8" customHeight="1" spans="1:14">
      <c r="A16" s="8">
        <f>'21财政专户管理资金'!$A$8</f>
        <v>127042</v>
      </c>
      <c r="B16" s="19" t="s">
        <v>423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127042</v>
      </c>
      <c r="B17" s="19" t="s">
        <v>424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127042</v>
      </c>
      <c r="B18" s="19" t="s">
        <v>425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127042</v>
      </c>
      <c r="B19" s="19" t="s">
        <v>426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127042</v>
      </c>
      <c r="B20" s="19" t="s">
        <v>427</v>
      </c>
      <c r="C20" s="6">
        <f t="shared" si="0"/>
        <v>2.088</v>
      </c>
      <c r="D20" s="6">
        <f t="shared" si="1"/>
        <v>2.088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2.088</v>
      </c>
      <c r="N20" s="5"/>
    </row>
    <row r="21" ht="22.8" customHeight="1" spans="1:14">
      <c r="A21" s="8">
        <f>'21财政专户管理资金'!$A$8</f>
        <v>127042</v>
      </c>
      <c r="B21" s="19" t="s">
        <v>428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127042</v>
      </c>
      <c r="B22" s="19" t="s">
        <v>429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127042</v>
      </c>
      <c r="B23" s="19" t="s">
        <v>430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127042</v>
      </c>
      <c r="B24" s="19" t="s">
        <v>431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127042</v>
      </c>
      <c r="B25" s="19" t="s">
        <v>432</v>
      </c>
      <c r="C25" s="6">
        <f t="shared" si="0"/>
        <v>7</v>
      </c>
      <c r="D25" s="6">
        <f t="shared" si="1"/>
        <v>7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7</v>
      </c>
      <c r="N25" s="5"/>
    </row>
    <row r="26" ht="22.8" customHeight="1" spans="1:14">
      <c r="A26" s="8">
        <f>'21财政专户管理资金'!$A$8</f>
        <v>127042</v>
      </c>
      <c r="B26" s="19" t="s">
        <v>433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127042</v>
      </c>
      <c r="B27" s="19" t="s">
        <v>434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127042</v>
      </c>
      <c r="B28" s="19" t="s">
        <v>435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436</v>
      </c>
    </row>
    <row r="2" ht="37.95" customHeight="1" spans="1:13">
      <c r="A2" s="1"/>
      <c r="B2" s="1"/>
      <c r="C2" s="10" t="s">
        <v>437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部门：127042_益阳市赫山区丁香学校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438</v>
      </c>
      <c r="C4" s="4" t="s">
        <v>439</v>
      </c>
      <c r="D4" s="4" t="s">
        <v>440</v>
      </c>
      <c r="E4" s="4" t="s">
        <v>441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442</v>
      </c>
      <c r="F5" s="4" t="s">
        <v>443</v>
      </c>
      <c r="G5" s="4" t="s">
        <v>444</v>
      </c>
      <c r="H5" s="4" t="s">
        <v>445</v>
      </c>
      <c r="I5" s="4" t="s">
        <v>446</v>
      </c>
      <c r="J5" s="4" t="s">
        <v>447</v>
      </c>
      <c r="K5" s="4" t="s">
        <v>448</v>
      </c>
      <c r="L5" s="4" t="s">
        <v>449</v>
      </c>
      <c r="M5" s="4" t="s">
        <v>450</v>
      </c>
    </row>
    <row r="6" ht="18.1" customHeight="1" spans="1:13">
      <c r="A6" s="12">
        <f>'22专项清单'!A8</f>
        <v>127042</v>
      </c>
      <c r="B6" s="12" t="str">
        <f>'22专项清单'!B8</f>
        <v>益阳市赫山区丁香学校</v>
      </c>
      <c r="C6" s="13">
        <f>'22专项清单'!C7</f>
        <v>315.73549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127042</v>
      </c>
      <c r="B7" s="5" t="s">
        <v>416</v>
      </c>
      <c r="C7" s="6">
        <f>VLOOKUP(B7,'22专项清单'!B:C,2,0)</f>
        <v>0</v>
      </c>
      <c r="D7" s="5" t="s">
        <v>416</v>
      </c>
      <c r="E7" s="15" t="s">
        <v>451</v>
      </c>
      <c r="F7" s="15" t="s">
        <v>452</v>
      </c>
      <c r="G7" s="5" t="s">
        <v>453</v>
      </c>
      <c r="H7" s="5" t="s">
        <v>454</v>
      </c>
      <c r="I7" s="5"/>
      <c r="J7" s="5"/>
      <c r="K7" s="5" t="s">
        <v>455</v>
      </c>
      <c r="L7" s="5" t="s">
        <v>456</v>
      </c>
      <c r="M7" s="5"/>
    </row>
    <row r="8" ht="24.4" customHeight="1" spans="1:13">
      <c r="A8" s="5"/>
      <c r="B8" s="5"/>
      <c r="C8" s="6"/>
      <c r="D8" s="5"/>
      <c r="E8" s="15"/>
      <c r="F8" s="15" t="s">
        <v>457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458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459</v>
      </c>
      <c r="F10" s="15" t="s">
        <v>460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461</v>
      </c>
      <c r="G11" s="5" t="s">
        <v>462</v>
      </c>
      <c r="H11" s="5" t="s">
        <v>463</v>
      </c>
      <c r="I11" s="5"/>
      <c r="J11" s="5"/>
      <c r="K11" s="5" t="s">
        <v>455</v>
      </c>
      <c r="L11" s="5" t="s">
        <v>464</v>
      </c>
      <c r="M11" s="5"/>
    </row>
    <row r="12" ht="24.4" customHeight="1" spans="1:13">
      <c r="A12" s="5"/>
      <c r="B12" s="5"/>
      <c r="C12" s="6"/>
      <c r="D12" s="5"/>
      <c r="E12" s="15"/>
      <c r="F12" s="15" t="s">
        <v>465</v>
      </c>
      <c r="G12" s="5" t="s">
        <v>466</v>
      </c>
      <c r="H12" s="5" t="s">
        <v>467</v>
      </c>
      <c r="I12" s="5"/>
      <c r="J12" s="5"/>
      <c r="K12" s="5" t="s">
        <v>468</v>
      </c>
      <c r="L12" s="5" t="s">
        <v>469</v>
      </c>
      <c r="M12" s="5"/>
    </row>
    <row r="13" ht="24.4" customHeight="1" spans="1:13">
      <c r="A13" s="5"/>
      <c r="B13" s="5"/>
      <c r="C13" s="6"/>
      <c r="D13" s="5"/>
      <c r="E13" s="15" t="s">
        <v>470</v>
      </c>
      <c r="F13" s="15" t="s">
        <v>471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472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473</v>
      </c>
      <c r="G15" s="5" t="s">
        <v>474</v>
      </c>
      <c r="H15" s="5" t="s">
        <v>454</v>
      </c>
      <c r="I15" s="5"/>
      <c r="J15" s="5"/>
      <c r="K15" s="5" t="s">
        <v>455</v>
      </c>
      <c r="L15" s="5" t="s">
        <v>456</v>
      </c>
      <c r="M15" s="5"/>
    </row>
    <row r="16" ht="24.4" customHeight="1" spans="1:13">
      <c r="A16" s="5"/>
      <c r="B16" s="5"/>
      <c r="C16" s="6"/>
      <c r="D16" s="5"/>
      <c r="E16" s="15"/>
      <c r="F16" s="15" t="s">
        <v>475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476</v>
      </c>
      <c r="F17" s="15" t="s">
        <v>477</v>
      </c>
      <c r="G17" s="5" t="s">
        <v>478</v>
      </c>
      <c r="H17" s="5" t="s">
        <v>454</v>
      </c>
      <c r="I17" s="5"/>
      <c r="J17" s="5"/>
      <c r="K17" s="5" t="s">
        <v>455</v>
      </c>
      <c r="L17" s="5" t="s">
        <v>456</v>
      </c>
      <c r="M17" s="5"/>
    </row>
    <row r="18" ht="24.4" customHeight="1" spans="1:13">
      <c r="A18" s="5">
        <f>$A$6</f>
        <v>127042</v>
      </c>
      <c r="B18" s="5" t="s">
        <v>417</v>
      </c>
      <c r="C18" s="6">
        <f>VLOOKUP(B18,'22专项清单'!B:C,2,0)</f>
        <v>0</v>
      </c>
      <c r="D18" s="5" t="s">
        <v>417</v>
      </c>
      <c r="E18" s="15" t="s">
        <v>451</v>
      </c>
      <c r="F18" s="15" t="s">
        <v>452</v>
      </c>
      <c r="G18" s="5" t="s">
        <v>453</v>
      </c>
      <c r="H18" s="5" t="s">
        <v>454</v>
      </c>
      <c r="I18" s="5"/>
      <c r="J18" s="5"/>
      <c r="K18" s="5" t="s">
        <v>455</v>
      </c>
      <c r="L18" s="5" t="s">
        <v>456</v>
      </c>
      <c r="M18" s="5"/>
    </row>
    <row r="19" ht="24.4" customHeight="1" spans="1:13">
      <c r="A19" s="5"/>
      <c r="B19" s="5"/>
      <c r="C19" s="6"/>
      <c r="D19" s="5"/>
      <c r="E19" s="15"/>
      <c r="F19" s="15" t="s">
        <v>457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458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459</v>
      </c>
      <c r="F21" s="15" t="s">
        <v>460</v>
      </c>
      <c r="G21" s="5" t="s">
        <v>479</v>
      </c>
      <c r="H21" s="5" t="s">
        <v>480</v>
      </c>
      <c r="I21" s="5"/>
      <c r="J21" s="5"/>
      <c r="K21" s="5" t="s">
        <v>481</v>
      </c>
      <c r="L21" s="5" t="s">
        <v>469</v>
      </c>
      <c r="M21" s="5"/>
    </row>
    <row r="22" ht="24.4" customHeight="1" spans="1:13">
      <c r="A22" s="5"/>
      <c r="B22" s="5"/>
      <c r="C22" s="6"/>
      <c r="D22" s="5"/>
      <c r="E22" s="15"/>
      <c r="F22" s="15" t="s">
        <v>461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465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470</v>
      </c>
      <c r="F24" s="15" t="s">
        <v>471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472</v>
      </c>
      <c r="G25" s="5" t="s">
        <v>482</v>
      </c>
      <c r="H25" s="5" t="s">
        <v>483</v>
      </c>
      <c r="I25" s="5"/>
      <c r="J25" s="5"/>
      <c r="K25" s="5" t="s">
        <v>483</v>
      </c>
      <c r="L25" s="5" t="s">
        <v>484</v>
      </c>
      <c r="M25" s="5"/>
    </row>
    <row r="26" ht="24.4" customHeight="1" spans="1:13">
      <c r="A26" s="5"/>
      <c r="B26" s="5"/>
      <c r="C26" s="6"/>
      <c r="D26" s="5"/>
      <c r="E26" s="15"/>
      <c r="F26" s="15" t="s">
        <v>473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475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476</v>
      </c>
      <c r="F28" s="15" t="s">
        <v>477</v>
      </c>
      <c r="G28" s="5" t="s">
        <v>478</v>
      </c>
      <c r="H28" s="5" t="s">
        <v>454</v>
      </c>
      <c r="I28" s="5"/>
      <c r="J28" s="5"/>
      <c r="K28" s="5" t="s">
        <v>455</v>
      </c>
      <c r="L28" s="5" t="s">
        <v>456</v>
      </c>
      <c r="M28" s="5"/>
    </row>
    <row r="29" ht="24.4" customHeight="1" spans="1:13">
      <c r="A29" s="5">
        <f>$A$6</f>
        <v>127042</v>
      </c>
      <c r="B29" s="5" t="s">
        <v>418</v>
      </c>
      <c r="C29" s="6">
        <f>VLOOKUP(B29,'22专项清单'!B:C,2,0)</f>
        <v>0</v>
      </c>
      <c r="D29" s="5" t="s">
        <v>485</v>
      </c>
      <c r="E29" s="15" t="s">
        <v>451</v>
      </c>
      <c r="F29" s="15" t="s">
        <v>452</v>
      </c>
      <c r="G29" s="5" t="s">
        <v>453</v>
      </c>
      <c r="H29" s="5" t="s">
        <v>454</v>
      </c>
      <c r="I29" s="5"/>
      <c r="J29" s="5"/>
      <c r="K29" s="5" t="s">
        <v>455</v>
      </c>
      <c r="L29" s="5" t="s">
        <v>456</v>
      </c>
      <c r="M29" s="5"/>
    </row>
    <row r="30" ht="24.4" customHeight="1" spans="1:13">
      <c r="A30" s="5"/>
      <c r="B30" s="5"/>
      <c r="C30" s="6"/>
      <c r="D30" s="5"/>
      <c r="E30" s="15"/>
      <c r="F30" s="15" t="s">
        <v>457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458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459</v>
      </c>
      <c r="F32" s="15" t="s">
        <v>460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461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465</v>
      </c>
      <c r="G34" s="5" t="s">
        <v>466</v>
      </c>
      <c r="H34" s="5" t="s">
        <v>467</v>
      </c>
      <c r="I34" s="5"/>
      <c r="J34" s="5"/>
      <c r="K34" s="5" t="s">
        <v>468</v>
      </c>
      <c r="L34" s="5" t="s">
        <v>469</v>
      </c>
      <c r="M34" s="5"/>
    </row>
    <row r="35" ht="24.4" customHeight="1" spans="1:13">
      <c r="A35" s="5"/>
      <c r="B35" s="5"/>
      <c r="C35" s="6"/>
      <c r="D35" s="5"/>
      <c r="E35" s="15" t="s">
        <v>470</v>
      </c>
      <c r="F35" s="15" t="s">
        <v>471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472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473</v>
      </c>
      <c r="G37" s="5" t="s">
        <v>474</v>
      </c>
      <c r="H37" s="5" t="s">
        <v>486</v>
      </c>
      <c r="I37" s="5"/>
      <c r="J37" s="5"/>
      <c r="K37" s="5" t="s">
        <v>455</v>
      </c>
      <c r="L37" s="5" t="s">
        <v>456</v>
      </c>
      <c r="M37" s="5"/>
    </row>
    <row r="38" ht="24.4" customHeight="1" spans="1:13">
      <c r="A38" s="5"/>
      <c r="B38" s="5"/>
      <c r="C38" s="6"/>
      <c r="D38" s="5"/>
      <c r="E38" s="15"/>
      <c r="F38" s="15" t="s">
        <v>475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476</v>
      </c>
      <c r="F39" s="15" t="s">
        <v>477</v>
      </c>
      <c r="G39" s="5" t="s">
        <v>478</v>
      </c>
      <c r="H39" s="5" t="s">
        <v>486</v>
      </c>
      <c r="I39" s="5"/>
      <c r="J39" s="5"/>
      <c r="K39" s="5" t="s">
        <v>455</v>
      </c>
      <c r="L39" s="5" t="s">
        <v>456</v>
      </c>
      <c r="M39" s="5"/>
    </row>
    <row r="40" ht="24.4" customHeight="1" spans="1:13">
      <c r="A40" s="5">
        <f>$A$6</f>
        <v>127042</v>
      </c>
      <c r="B40" s="5" t="s">
        <v>419</v>
      </c>
      <c r="C40" s="6">
        <f>VLOOKUP(B40,'22专项清单'!B:C,2,0)</f>
        <v>0</v>
      </c>
      <c r="D40" s="5" t="s">
        <v>419</v>
      </c>
      <c r="E40" s="15" t="s">
        <v>451</v>
      </c>
      <c r="F40" s="15" t="s">
        <v>452</v>
      </c>
      <c r="G40" s="5" t="s">
        <v>453</v>
      </c>
      <c r="H40" s="5" t="s">
        <v>454</v>
      </c>
      <c r="I40" s="5"/>
      <c r="J40" s="5"/>
      <c r="K40" s="5" t="s">
        <v>455</v>
      </c>
      <c r="L40" s="5" t="s">
        <v>456</v>
      </c>
      <c r="M40" s="5"/>
    </row>
    <row r="41" ht="24.4" customHeight="1" spans="1:13">
      <c r="A41" s="5"/>
      <c r="B41" s="5"/>
      <c r="C41" s="6"/>
      <c r="D41" s="5"/>
      <c r="E41" s="15"/>
      <c r="F41" s="15" t="s">
        <v>457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458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459</v>
      </c>
      <c r="F43" s="15" t="s">
        <v>460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461</v>
      </c>
      <c r="G44" s="5" t="s">
        <v>487</v>
      </c>
      <c r="H44" s="5" t="s">
        <v>463</v>
      </c>
      <c r="I44" s="5"/>
      <c r="J44" s="5"/>
      <c r="K44" s="5" t="s">
        <v>455</v>
      </c>
      <c r="L44" s="5" t="s">
        <v>469</v>
      </c>
      <c r="M44" s="5"/>
    </row>
    <row r="45" ht="24.4" customHeight="1" spans="1:13">
      <c r="A45" s="5"/>
      <c r="B45" s="5"/>
      <c r="C45" s="6"/>
      <c r="D45" s="5"/>
      <c r="E45" s="15"/>
      <c r="F45" s="15" t="s">
        <v>465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470</v>
      </c>
      <c r="F46" s="15" t="s">
        <v>471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472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473</v>
      </c>
      <c r="G48" s="5" t="s">
        <v>488</v>
      </c>
      <c r="H48" s="5" t="s">
        <v>483</v>
      </c>
      <c r="I48" s="5"/>
      <c r="J48" s="5"/>
      <c r="K48" s="5" t="s">
        <v>483</v>
      </c>
      <c r="L48" s="5" t="s">
        <v>484</v>
      </c>
      <c r="M48" s="5"/>
    </row>
    <row r="49" ht="24.4" customHeight="1" spans="1:13">
      <c r="A49" s="5"/>
      <c r="B49" s="5"/>
      <c r="C49" s="6"/>
      <c r="D49" s="5"/>
      <c r="E49" s="15"/>
      <c r="F49" s="15" t="s">
        <v>475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476</v>
      </c>
      <c r="F50" s="15" t="s">
        <v>477</v>
      </c>
      <c r="G50" s="5" t="s">
        <v>478</v>
      </c>
      <c r="H50" s="5" t="s">
        <v>486</v>
      </c>
      <c r="I50" s="5"/>
      <c r="J50" s="5"/>
      <c r="K50" s="5" t="s">
        <v>455</v>
      </c>
      <c r="L50" s="5" t="s">
        <v>456</v>
      </c>
      <c r="M50" s="5"/>
    </row>
    <row r="51" ht="24.4" customHeight="1" spans="1:13">
      <c r="A51" s="5">
        <f>$A$6</f>
        <v>127042</v>
      </c>
      <c r="B51" s="5" t="s">
        <v>420</v>
      </c>
      <c r="C51" s="6">
        <f>VLOOKUP(B51,'22专项清单'!B:C,2,0)</f>
        <v>133.1</v>
      </c>
      <c r="D51" s="5" t="s">
        <v>489</v>
      </c>
      <c r="E51" s="15" t="s">
        <v>451</v>
      </c>
      <c r="F51" s="15" t="s">
        <v>452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457</v>
      </c>
      <c r="G52" s="5" t="s">
        <v>490</v>
      </c>
      <c r="H52" s="5" t="s">
        <v>486</v>
      </c>
      <c r="I52" s="5"/>
      <c r="J52" s="5"/>
      <c r="K52" s="5" t="s">
        <v>491</v>
      </c>
      <c r="L52" s="5" t="s">
        <v>469</v>
      </c>
      <c r="M52" s="5"/>
    </row>
    <row r="53" ht="24.4" customHeight="1" spans="1:13">
      <c r="A53" s="5"/>
      <c r="B53" s="5"/>
      <c r="C53" s="6"/>
      <c r="D53" s="5"/>
      <c r="E53" s="15"/>
      <c r="F53" s="15" t="s">
        <v>458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459</v>
      </c>
      <c r="F54" s="15" t="s">
        <v>460</v>
      </c>
      <c r="G54" s="5" t="s">
        <v>492</v>
      </c>
      <c r="H54" s="5" t="s">
        <v>463</v>
      </c>
      <c r="I54" s="5"/>
      <c r="J54" s="5"/>
      <c r="K54" s="5" t="s">
        <v>491</v>
      </c>
      <c r="L54" s="5" t="s">
        <v>469</v>
      </c>
      <c r="M54" s="5"/>
    </row>
    <row r="55" ht="24.4" customHeight="1" spans="1:13">
      <c r="A55" s="5"/>
      <c r="B55" s="5"/>
      <c r="C55" s="6"/>
      <c r="D55" s="5"/>
      <c r="E55" s="15"/>
      <c r="F55" s="15" t="s">
        <v>461</v>
      </c>
      <c r="G55" s="5" t="s">
        <v>493</v>
      </c>
      <c r="H55" s="5" t="s">
        <v>463</v>
      </c>
      <c r="I55" s="5"/>
      <c r="J55" s="5"/>
      <c r="K55" s="5" t="s">
        <v>491</v>
      </c>
      <c r="L55" s="5" t="s">
        <v>469</v>
      </c>
      <c r="M55" s="5"/>
    </row>
    <row r="56" ht="24.4" customHeight="1" spans="1:13">
      <c r="A56" s="5"/>
      <c r="B56" s="5"/>
      <c r="C56" s="6"/>
      <c r="D56" s="5"/>
      <c r="E56" s="15"/>
      <c r="F56" s="15" t="s">
        <v>465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470</v>
      </c>
      <c r="F57" s="15" t="s">
        <v>471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472</v>
      </c>
      <c r="G58" s="5" t="s">
        <v>494</v>
      </c>
      <c r="H58" s="5" t="s">
        <v>483</v>
      </c>
      <c r="I58" s="5"/>
      <c r="J58" s="5"/>
      <c r="K58" s="5" t="s">
        <v>483</v>
      </c>
      <c r="L58" s="5" t="s">
        <v>484</v>
      </c>
      <c r="M58" s="5"/>
    </row>
    <row r="59" ht="24.4" customHeight="1" spans="1:13">
      <c r="A59" s="5"/>
      <c r="B59" s="5"/>
      <c r="C59" s="6"/>
      <c r="D59" s="5"/>
      <c r="E59" s="15"/>
      <c r="F59" s="15" t="s">
        <v>473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475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476</v>
      </c>
      <c r="F61" s="15" t="s">
        <v>477</v>
      </c>
      <c r="G61" s="5" t="s">
        <v>495</v>
      </c>
      <c r="H61" s="5" t="s">
        <v>496</v>
      </c>
      <c r="I61" s="5"/>
      <c r="J61" s="5"/>
      <c r="K61" s="5" t="s">
        <v>491</v>
      </c>
      <c r="L61" s="5" t="s">
        <v>469</v>
      </c>
      <c r="M61" s="5"/>
    </row>
    <row r="62" ht="24.4" customHeight="1" spans="1:13">
      <c r="A62" s="5">
        <f>$A$6</f>
        <v>127042</v>
      </c>
      <c r="B62" s="5" t="s">
        <v>421</v>
      </c>
      <c r="C62" s="6">
        <f>VLOOKUP(B62,'22专项清单'!B:C,2,0)</f>
        <v>0</v>
      </c>
      <c r="D62" s="5" t="s">
        <v>421</v>
      </c>
      <c r="E62" s="15" t="s">
        <v>451</v>
      </c>
      <c r="F62" s="15" t="s">
        <v>452</v>
      </c>
      <c r="G62" s="5" t="s">
        <v>453</v>
      </c>
      <c r="H62" s="5" t="s">
        <v>454</v>
      </c>
      <c r="I62" s="5"/>
      <c r="J62" s="5"/>
      <c r="K62" s="5" t="s">
        <v>497</v>
      </c>
      <c r="L62" s="5" t="s">
        <v>456</v>
      </c>
      <c r="M62" s="5"/>
    </row>
    <row r="63" ht="24.4" customHeight="1" spans="1:13">
      <c r="A63" s="5"/>
      <c r="B63" s="5"/>
      <c r="C63" s="6"/>
      <c r="D63" s="5"/>
      <c r="E63" s="15"/>
      <c r="F63" s="15" t="s">
        <v>457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458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459</v>
      </c>
      <c r="F65" s="15" t="s">
        <v>460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461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465</v>
      </c>
      <c r="G67" s="5" t="s">
        <v>466</v>
      </c>
      <c r="H67" s="5" t="s">
        <v>467</v>
      </c>
      <c r="I67" s="5"/>
      <c r="J67" s="5"/>
      <c r="K67" s="5" t="s">
        <v>468</v>
      </c>
      <c r="L67" s="5" t="s">
        <v>484</v>
      </c>
      <c r="M67" s="5"/>
    </row>
    <row r="68" ht="24.4" customHeight="1" spans="1:13">
      <c r="A68" s="5"/>
      <c r="B68" s="5"/>
      <c r="C68" s="6"/>
      <c r="D68" s="5"/>
      <c r="E68" s="15" t="s">
        <v>470</v>
      </c>
      <c r="F68" s="15" t="s">
        <v>471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472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473</v>
      </c>
      <c r="G70" s="5" t="s">
        <v>498</v>
      </c>
      <c r="H70" s="5" t="s">
        <v>483</v>
      </c>
      <c r="I70" s="5"/>
      <c r="J70" s="5"/>
      <c r="K70" s="5" t="s">
        <v>483</v>
      </c>
      <c r="L70" s="5" t="s">
        <v>484</v>
      </c>
      <c r="M70" s="5"/>
    </row>
    <row r="71" ht="24.4" customHeight="1" spans="1:13">
      <c r="A71" s="5"/>
      <c r="B71" s="5"/>
      <c r="C71" s="6"/>
      <c r="D71" s="5"/>
      <c r="E71" s="15"/>
      <c r="F71" s="15" t="s">
        <v>475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476</v>
      </c>
      <c r="F72" s="15" t="s">
        <v>477</v>
      </c>
      <c r="G72" s="5" t="s">
        <v>499</v>
      </c>
      <c r="H72" s="5" t="s">
        <v>454</v>
      </c>
      <c r="I72" s="5"/>
      <c r="J72" s="5"/>
      <c r="K72" s="5" t="s">
        <v>455</v>
      </c>
      <c r="L72" s="5" t="s">
        <v>456</v>
      </c>
      <c r="M72" s="5"/>
    </row>
    <row r="73" ht="24.4" customHeight="1" spans="1:13">
      <c r="A73" s="5">
        <f>$A$6</f>
        <v>127042</v>
      </c>
      <c r="B73" s="5" t="s">
        <v>422</v>
      </c>
      <c r="C73" s="6">
        <f>VLOOKUP(B73,'22专项清单'!B:C,2,0)</f>
        <v>173.54749</v>
      </c>
      <c r="D73" s="5" t="s">
        <v>422</v>
      </c>
      <c r="E73" s="15" t="s">
        <v>451</v>
      </c>
      <c r="F73" s="15" t="s">
        <v>452</v>
      </c>
      <c r="G73" s="5" t="s">
        <v>453</v>
      </c>
      <c r="H73" s="5" t="s">
        <v>463</v>
      </c>
      <c r="I73" s="5"/>
      <c r="J73" s="5"/>
      <c r="K73" s="5" t="s">
        <v>455</v>
      </c>
      <c r="L73" s="5" t="s">
        <v>456</v>
      </c>
      <c r="M73" s="5"/>
    </row>
    <row r="74" ht="24.4" customHeight="1" spans="1:13">
      <c r="A74" s="5"/>
      <c r="B74" s="5"/>
      <c r="C74" s="6"/>
      <c r="D74" s="5"/>
      <c r="E74" s="15"/>
      <c r="F74" s="15" t="s">
        <v>457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458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459</v>
      </c>
      <c r="F76" s="15" t="s">
        <v>460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461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465</v>
      </c>
      <c r="G78" s="5" t="s">
        <v>500</v>
      </c>
      <c r="H78" s="5" t="s">
        <v>467</v>
      </c>
      <c r="I78" s="5"/>
      <c r="J78" s="5"/>
      <c r="K78" s="5" t="s">
        <v>468</v>
      </c>
      <c r="L78" s="5" t="s">
        <v>469</v>
      </c>
      <c r="M78" s="5"/>
    </row>
    <row r="79" ht="24.4" customHeight="1" spans="1:13">
      <c r="A79" s="5"/>
      <c r="B79" s="5"/>
      <c r="C79" s="6"/>
      <c r="D79" s="5"/>
      <c r="E79" s="15" t="s">
        <v>470</v>
      </c>
      <c r="F79" s="15" t="s">
        <v>471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472</v>
      </c>
      <c r="G80" s="5" t="s">
        <v>501</v>
      </c>
      <c r="H80" s="5" t="s">
        <v>463</v>
      </c>
      <c r="I80" s="5"/>
      <c r="J80" s="5"/>
      <c r="K80" s="5" t="s">
        <v>455</v>
      </c>
      <c r="L80" s="5" t="s">
        <v>469</v>
      </c>
      <c r="M80" s="5"/>
    </row>
    <row r="81" ht="24.4" customHeight="1" spans="1:13">
      <c r="A81" s="5"/>
      <c r="B81" s="5"/>
      <c r="C81" s="6"/>
      <c r="D81" s="5"/>
      <c r="E81" s="15"/>
      <c r="F81" s="15" t="s">
        <v>473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475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476</v>
      </c>
      <c r="F83" s="15" t="s">
        <v>477</v>
      </c>
      <c r="G83" s="5" t="s">
        <v>502</v>
      </c>
      <c r="H83" s="5" t="s">
        <v>503</v>
      </c>
      <c r="I83" s="5"/>
      <c r="J83" s="5"/>
      <c r="K83" s="5" t="s">
        <v>455</v>
      </c>
      <c r="L83" s="5" t="s">
        <v>456</v>
      </c>
      <c r="M83" s="5"/>
    </row>
    <row r="84" ht="24.4" customHeight="1" spans="1:13">
      <c r="A84" s="5">
        <f>$A$6</f>
        <v>127042</v>
      </c>
      <c r="B84" s="5" t="s">
        <v>423</v>
      </c>
      <c r="C84" s="6">
        <f>VLOOKUP(B84,'22专项清单'!B:C,2,0)</f>
        <v>0</v>
      </c>
      <c r="D84" s="5" t="s">
        <v>423</v>
      </c>
      <c r="E84" s="15" t="s">
        <v>451</v>
      </c>
      <c r="F84" s="15" t="s">
        <v>452</v>
      </c>
      <c r="G84" s="5" t="s">
        <v>453</v>
      </c>
      <c r="H84" s="5" t="s">
        <v>454</v>
      </c>
      <c r="I84" s="5"/>
      <c r="J84" s="5"/>
      <c r="K84" s="5" t="s">
        <v>455</v>
      </c>
      <c r="L84" s="5" t="s">
        <v>456</v>
      </c>
      <c r="M84" s="5"/>
    </row>
    <row r="85" ht="24.4" customHeight="1" spans="1:13">
      <c r="A85" s="5"/>
      <c r="B85" s="5"/>
      <c r="C85" s="6"/>
      <c r="D85" s="5"/>
      <c r="E85" s="15"/>
      <c r="F85" s="15" t="s">
        <v>457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458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459</v>
      </c>
      <c r="F87" s="15" t="s">
        <v>460</v>
      </c>
      <c r="G87" s="5" t="s">
        <v>504</v>
      </c>
      <c r="H87" s="5" t="s">
        <v>505</v>
      </c>
      <c r="I87" s="5"/>
      <c r="J87" s="5"/>
      <c r="K87" s="5" t="s">
        <v>506</v>
      </c>
      <c r="L87" s="5" t="s">
        <v>484</v>
      </c>
      <c r="M87" s="5"/>
    </row>
    <row r="88" ht="24.4" customHeight="1" spans="1:13">
      <c r="A88" s="5"/>
      <c r="B88" s="5"/>
      <c r="C88" s="6"/>
      <c r="D88" s="5"/>
      <c r="E88" s="15"/>
      <c r="F88" s="15" t="s">
        <v>461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465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470</v>
      </c>
      <c r="F90" s="15" t="s">
        <v>471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472</v>
      </c>
      <c r="G91" s="5" t="s">
        <v>507</v>
      </c>
      <c r="H91" s="5" t="s">
        <v>483</v>
      </c>
      <c r="I91" s="5"/>
      <c r="J91" s="5"/>
      <c r="K91" s="5" t="s">
        <v>483</v>
      </c>
      <c r="L91" s="5" t="s">
        <v>484</v>
      </c>
      <c r="M91" s="5"/>
    </row>
    <row r="92" ht="24.4" customHeight="1" spans="1:13">
      <c r="A92" s="5"/>
      <c r="B92" s="5"/>
      <c r="C92" s="6"/>
      <c r="D92" s="5"/>
      <c r="E92" s="15"/>
      <c r="F92" s="15" t="s">
        <v>473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475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476</v>
      </c>
      <c r="F94" s="15" t="s">
        <v>477</v>
      </c>
      <c r="G94" s="5" t="s">
        <v>478</v>
      </c>
      <c r="H94" s="5" t="s">
        <v>486</v>
      </c>
      <c r="I94" s="5"/>
      <c r="J94" s="5"/>
      <c r="K94" s="5" t="s">
        <v>455</v>
      </c>
      <c r="L94" s="5" t="s">
        <v>456</v>
      </c>
      <c r="M94" s="5"/>
    </row>
    <row r="95" ht="24.4" customHeight="1" spans="1:13">
      <c r="A95" s="5">
        <f>$A$6</f>
        <v>127042</v>
      </c>
      <c r="B95" s="5" t="s">
        <v>424</v>
      </c>
      <c r="C95" s="6">
        <f>VLOOKUP(B95,'22专项清单'!B:C,2,0)</f>
        <v>0</v>
      </c>
      <c r="D95" s="5" t="s">
        <v>424</v>
      </c>
      <c r="E95" s="15" t="s">
        <v>451</v>
      </c>
      <c r="F95" s="15" t="s">
        <v>452</v>
      </c>
      <c r="G95" s="5" t="s">
        <v>453</v>
      </c>
      <c r="H95" s="5" t="s">
        <v>454</v>
      </c>
      <c r="I95" s="5"/>
      <c r="J95" s="5"/>
      <c r="K95" s="5" t="s">
        <v>455</v>
      </c>
      <c r="L95" s="5" t="s">
        <v>456</v>
      </c>
      <c r="M95" s="5"/>
    </row>
    <row r="96" ht="24.4" customHeight="1" spans="1:13">
      <c r="A96" s="5"/>
      <c r="B96" s="5"/>
      <c r="C96" s="6"/>
      <c r="D96" s="5"/>
      <c r="E96" s="15"/>
      <c r="F96" s="15" t="s">
        <v>457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458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459</v>
      </c>
      <c r="F98" s="15" t="s">
        <v>460</v>
      </c>
      <c r="G98" s="5" t="s">
        <v>508</v>
      </c>
      <c r="H98" s="5" t="s">
        <v>509</v>
      </c>
      <c r="I98" s="5"/>
      <c r="J98" s="5"/>
      <c r="K98" s="5" t="s">
        <v>506</v>
      </c>
      <c r="L98" s="5" t="s">
        <v>469</v>
      </c>
      <c r="M98" s="5"/>
    </row>
    <row r="99" ht="24.4" customHeight="1" spans="1:13">
      <c r="A99" s="5"/>
      <c r="B99" s="5"/>
      <c r="C99" s="6"/>
      <c r="D99" s="5"/>
      <c r="E99" s="15"/>
      <c r="F99" s="15" t="s">
        <v>461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465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470</v>
      </c>
      <c r="F101" s="15" t="s">
        <v>471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472</v>
      </c>
      <c r="G102" s="5" t="s">
        <v>510</v>
      </c>
      <c r="H102" s="5" t="s">
        <v>454</v>
      </c>
      <c r="I102" s="5"/>
      <c r="J102" s="5"/>
      <c r="K102" s="5" t="s">
        <v>455</v>
      </c>
      <c r="L102" s="5" t="s">
        <v>456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473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475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476</v>
      </c>
      <c r="F105" s="15" t="s">
        <v>477</v>
      </c>
      <c r="G105" s="5" t="s">
        <v>478</v>
      </c>
      <c r="H105" s="5" t="s">
        <v>496</v>
      </c>
      <c r="I105" s="5"/>
      <c r="J105" s="5"/>
      <c r="K105" s="5" t="s">
        <v>455</v>
      </c>
      <c r="L105" s="5" t="s">
        <v>456</v>
      </c>
      <c r="M105" s="5"/>
    </row>
    <row r="106" ht="24.4" customHeight="1" spans="1:13">
      <c r="A106" s="5">
        <f>$A$6</f>
        <v>127042</v>
      </c>
      <c r="B106" s="5" t="s">
        <v>425</v>
      </c>
      <c r="C106" s="6">
        <f>VLOOKUP(B106,'22专项清单'!B:C,2,0)</f>
        <v>0</v>
      </c>
      <c r="D106" s="5" t="s">
        <v>511</v>
      </c>
      <c r="E106" s="15" t="s">
        <v>451</v>
      </c>
      <c r="F106" s="15" t="s">
        <v>452</v>
      </c>
      <c r="G106" s="5" t="s">
        <v>512</v>
      </c>
      <c r="H106" s="5" t="s">
        <v>454</v>
      </c>
      <c r="I106" s="5"/>
      <c r="J106" s="5"/>
      <c r="K106" s="5" t="s">
        <v>455</v>
      </c>
      <c r="L106" s="5" t="s">
        <v>456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457</v>
      </c>
      <c r="G107" s="5" t="s">
        <v>513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458</v>
      </c>
      <c r="G108" s="5" t="s">
        <v>513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459</v>
      </c>
      <c r="F109" s="15" t="s">
        <v>460</v>
      </c>
      <c r="G109" s="5" t="s">
        <v>513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461</v>
      </c>
      <c r="G110" s="5" t="s">
        <v>514</v>
      </c>
      <c r="H110" s="5" t="s">
        <v>454</v>
      </c>
      <c r="I110" s="5"/>
      <c r="J110" s="5"/>
      <c r="K110" s="5" t="s">
        <v>455</v>
      </c>
      <c r="L110" s="5" t="s">
        <v>456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465</v>
      </c>
      <c r="G111" s="5" t="s">
        <v>515</v>
      </c>
      <c r="H111" s="5" t="s">
        <v>467</v>
      </c>
      <c r="I111" s="5"/>
      <c r="J111" s="5"/>
      <c r="K111" s="5" t="s">
        <v>468</v>
      </c>
      <c r="L111" s="5" t="s">
        <v>469</v>
      </c>
      <c r="M111" s="5"/>
    </row>
    <row r="112" ht="24.4" customHeight="1" spans="1:13">
      <c r="A112" s="5"/>
      <c r="B112" s="5"/>
      <c r="C112" s="6"/>
      <c r="D112" s="5"/>
      <c r="E112" s="15" t="s">
        <v>470</v>
      </c>
      <c r="F112" s="15" t="s">
        <v>471</v>
      </c>
      <c r="G112" s="5" t="s">
        <v>513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472</v>
      </c>
      <c r="G113" s="5" t="s">
        <v>513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473</v>
      </c>
      <c r="G114" s="5" t="s">
        <v>516</v>
      </c>
      <c r="H114" s="5" t="s">
        <v>517</v>
      </c>
      <c r="I114" s="5"/>
      <c r="J114" s="5"/>
      <c r="K114" s="5" t="s">
        <v>518</v>
      </c>
      <c r="L114" s="5" t="s">
        <v>469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475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476</v>
      </c>
      <c r="F116" s="15" t="s">
        <v>477</v>
      </c>
      <c r="G116" s="5" t="s">
        <v>478</v>
      </c>
      <c r="H116" s="5" t="s">
        <v>454</v>
      </c>
      <c r="I116" s="5"/>
      <c r="J116" s="5"/>
      <c r="K116" s="5" t="s">
        <v>455</v>
      </c>
      <c r="L116" s="5" t="s">
        <v>456</v>
      </c>
      <c r="M116" s="5"/>
    </row>
    <row r="117" ht="24.4" customHeight="1" spans="1:13">
      <c r="A117" s="5">
        <f>$A$6</f>
        <v>127042</v>
      </c>
      <c r="B117" s="5" t="s">
        <v>426</v>
      </c>
      <c r="C117" s="6">
        <f>VLOOKUP(B117,'22专项清单'!B:C,2,0)</f>
        <v>0</v>
      </c>
      <c r="D117" s="5" t="s">
        <v>426</v>
      </c>
      <c r="E117" s="15" t="s">
        <v>451</v>
      </c>
      <c r="F117" s="15" t="s">
        <v>452</v>
      </c>
      <c r="G117" s="5" t="s">
        <v>453</v>
      </c>
      <c r="H117" s="5" t="s">
        <v>454</v>
      </c>
      <c r="I117" s="5"/>
      <c r="J117" s="5"/>
      <c r="K117" s="5" t="s">
        <v>455</v>
      </c>
      <c r="L117" s="5" t="s">
        <v>456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457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458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459</v>
      </c>
      <c r="F120" s="15" t="s">
        <v>460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461</v>
      </c>
      <c r="G121" s="5" t="s">
        <v>519</v>
      </c>
      <c r="H121" s="5" t="s">
        <v>496</v>
      </c>
      <c r="I121" s="5"/>
      <c r="J121" s="5"/>
      <c r="K121" s="5" t="s">
        <v>455</v>
      </c>
      <c r="L121" s="5" t="s">
        <v>456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465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470</v>
      </c>
      <c r="F123" s="15" t="s">
        <v>471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472</v>
      </c>
      <c r="G124" s="5" t="s">
        <v>520</v>
      </c>
      <c r="H124" s="5" t="s">
        <v>503</v>
      </c>
      <c r="I124" s="5"/>
      <c r="J124" s="5"/>
      <c r="K124" s="5" t="s">
        <v>455</v>
      </c>
      <c r="L124" s="5" t="s">
        <v>456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473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475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476</v>
      </c>
      <c r="F127" s="15" t="s">
        <v>477</v>
      </c>
      <c r="G127" s="5" t="s">
        <v>521</v>
      </c>
      <c r="H127" s="5" t="s">
        <v>486</v>
      </c>
      <c r="I127" s="5"/>
      <c r="J127" s="5"/>
      <c r="K127" s="5" t="s">
        <v>455</v>
      </c>
      <c r="L127" s="5" t="s">
        <v>456</v>
      </c>
      <c r="M127" s="5"/>
    </row>
    <row r="128" ht="24.4" customHeight="1" spans="1:13">
      <c r="A128" s="5">
        <f>$A$6</f>
        <v>127042</v>
      </c>
      <c r="B128" s="5" t="s">
        <v>427</v>
      </c>
      <c r="C128" s="6">
        <f>VLOOKUP(B128,'22专项清单'!B:C,2,0)</f>
        <v>2.088</v>
      </c>
      <c r="D128" s="5" t="s">
        <v>427</v>
      </c>
      <c r="E128" s="15" t="s">
        <v>451</v>
      </c>
      <c r="F128" s="15" t="s">
        <v>452</v>
      </c>
      <c r="G128" s="5" t="s">
        <v>453</v>
      </c>
      <c r="H128" s="5" t="s">
        <v>454</v>
      </c>
      <c r="I128" s="5"/>
      <c r="J128" s="5"/>
      <c r="K128" s="5" t="s">
        <v>455</v>
      </c>
      <c r="L128" s="5" t="s">
        <v>456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457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458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459</v>
      </c>
      <c r="F131" s="15" t="s">
        <v>460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461</v>
      </c>
      <c r="G132" s="5" t="s">
        <v>522</v>
      </c>
      <c r="H132" s="5" t="s">
        <v>503</v>
      </c>
      <c r="I132" s="5"/>
      <c r="J132" s="5"/>
      <c r="K132" s="5" t="s">
        <v>455</v>
      </c>
      <c r="L132" s="5" t="s">
        <v>456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465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470</v>
      </c>
      <c r="F134" s="15" t="s">
        <v>471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472</v>
      </c>
      <c r="G135" s="5" t="s">
        <v>523</v>
      </c>
      <c r="H135" s="5" t="s">
        <v>486</v>
      </c>
      <c r="I135" s="5"/>
      <c r="J135" s="5"/>
      <c r="K135" s="5" t="s">
        <v>455</v>
      </c>
      <c r="L135" s="5" t="s">
        <v>456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473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475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476</v>
      </c>
      <c r="F138" s="15" t="s">
        <v>477</v>
      </c>
      <c r="G138" s="5" t="s">
        <v>524</v>
      </c>
      <c r="H138" s="5" t="s">
        <v>486</v>
      </c>
      <c r="I138" s="5"/>
      <c r="J138" s="5"/>
      <c r="K138" s="5" t="s">
        <v>455</v>
      </c>
      <c r="L138" s="5" t="s">
        <v>456</v>
      </c>
      <c r="M138" s="5"/>
    </row>
    <row r="139" ht="24.4" customHeight="1" spans="1:13">
      <c r="A139" s="5">
        <f>$A$6</f>
        <v>127042</v>
      </c>
      <c r="B139" s="5" t="s">
        <v>428</v>
      </c>
      <c r="C139" s="6">
        <f>VLOOKUP(B139,'22专项清单'!B:C,2,0)</f>
        <v>0</v>
      </c>
      <c r="D139" s="5" t="s">
        <v>428</v>
      </c>
      <c r="E139" s="15" t="s">
        <v>451</v>
      </c>
      <c r="F139" s="15" t="s">
        <v>452</v>
      </c>
      <c r="G139" s="5" t="s">
        <v>453</v>
      </c>
      <c r="H139" s="5" t="s">
        <v>454</v>
      </c>
      <c r="I139" s="5"/>
      <c r="J139" s="5"/>
      <c r="K139" s="5" t="s">
        <v>455</v>
      </c>
      <c r="L139" s="5" t="s">
        <v>456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457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458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459</v>
      </c>
      <c r="F142" s="15" t="s">
        <v>460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461</v>
      </c>
      <c r="G143" s="5" t="s">
        <v>525</v>
      </c>
      <c r="H143" s="5" t="s">
        <v>526</v>
      </c>
      <c r="I143" s="5"/>
      <c r="J143" s="5"/>
      <c r="K143" s="5" t="s">
        <v>526</v>
      </c>
      <c r="L143" s="5" t="s">
        <v>484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465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470</v>
      </c>
      <c r="F145" s="15" t="s">
        <v>471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472</v>
      </c>
      <c r="G146" s="5" t="s">
        <v>527</v>
      </c>
      <c r="H146" s="5" t="s">
        <v>483</v>
      </c>
      <c r="I146" s="5"/>
      <c r="J146" s="5"/>
      <c r="K146" s="5" t="s">
        <v>483</v>
      </c>
      <c r="L146" s="5" t="s">
        <v>484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473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475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476</v>
      </c>
      <c r="F149" s="15" t="s">
        <v>477</v>
      </c>
      <c r="G149" s="5" t="s">
        <v>524</v>
      </c>
      <c r="H149" s="5" t="s">
        <v>486</v>
      </c>
      <c r="I149" s="5"/>
      <c r="J149" s="5"/>
      <c r="K149" s="5" t="s">
        <v>455</v>
      </c>
      <c r="L149" s="5" t="s">
        <v>456</v>
      </c>
      <c r="M149" s="5"/>
    </row>
    <row r="150" ht="24.4" customHeight="1" spans="1:13">
      <c r="A150" s="5">
        <f>$A$6</f>
        <v>127042</v>
      </c>
      <c r="B150" s="5" t="s">
        <v>429</v>
      </c>
      <c r="C150" s="6">
        <f>VLOOKUP(B150,'22专项清单'!B:C,2,0)</f>
        <v>0</v>
      </c>
      <c r="D150" s="5" t="s">
        <v>528</v>
      </c>
      <c r="E150" s="15" t="s">
        <v>451</v>
      </c>
      <c r="F150" s="15" t="s">
        <v>452</v>
      </c>
      <c r="G150" s="5" t="s">
        <v>453</v>
      </c>
      <c r="H150" s="5" t="s">
        <v>454</v>
      </c>
      <c r="I150" s="5"/>
      <c r="J150" s="5"/>
      <c r="K150" s="5" t="s">
        <v>455</v>
      </c>
      <c r="L150" s="5" t="s">
        <v>456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457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458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459</v>
      </c>
      <c r="F153" s="15" t="s">
        <v>460</v>
      </c>
      <c r="G153" s="5" t="s">
        <v>529</v>
      </c>
      <c r="H153" s="5" t="s">
        <v>509</v>
      </c>
      <c r="I153" s="5"/>
      <c r="J153" s="5"/>
      <c r="K153" s="5" t="s">
        <v>506</v>
      </c>
      <c r="L153" s="5" t="s">
        <v>469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461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465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470</v>
      </c>
      <c r="F156" s="15" t="s">
        <v>471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472</v>
      </c>
      <c r="G157" s="5" t="s">
        <v>530</v>
      </c>
      <c r="H157" s="5" t="s">
        <v>483</v>
      </c>
      <c r="I157" s="5"/>
      <c r="J157" s="5"/>
      <c r="K157" s="5" t="s">
        <v>483</v>
      </c>
      <c r="L157" s="5" t="s">
        <v>484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473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475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476</v>
      </c>
      <c r="F160" s="15" t="s">
        <v>477</v>
      </c>
      <c r="G160" s="5" t="s">
        <v>478</v>
      </c>
      <c r="H160" s="5" t="s">
        <v>496</v>
      </c>
      <c r="I160" s="5"/>
      <c r="J160" s="5"/>
      <c r="K160" s="5" t="s">
        <v>455</v>
      </c>
      <c r="L160" s="5" t="s">
        <v>484</v>
      </c>
      <c r="M160" s="5"/>
    </row>
    <row r="161" ht="24.4" customHeight="1" spans="1:13">
      <c r="A161" s="5">
        <f>$A$6</f>
        <v>127042</v>
      </c>
      <c r="B161" s="5" t="s">
        <v>430</v>
      </c>
      <c r="C161" s="6">
        <f>VLOOKUP(B161,'22专项清单'!B:C,2,0)</f>
        <v>0</v>
      </c>
      <c r="D161" s="5" t="s">
        <v>531</v>
      </c>
      <c r="E161" s="15" t="s">
        <v>451</v>
      </c>
      <c r="F161" s="15" t="s">
        <v>452</v>
      </c>
      <c r="G161" s="5" t="s">
        <v>453</v>
      </c>
      <c r="H161" s="5" t="s">
        <v>454</v>
      </c>
      <c r="I161" s="5"/>
      <c r="J161" s="5"/>
      <c r="K161" s="5" t="s">
        <v>455</v>
      </c>
      <c r="L161" s="5" t="s">
        <v>456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457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458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459</v>
      </c>
      <c r="F164" s="15" t="s">
        <v>460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461</v>
      </c>
      <c r="G165" s="5" t="s">
        <v>532</v>
      </c>
      <c r="H165" s="5" t="s">
        <v>454</v>
      </c>
      <c r="I165" s="5"/>
      <c r="J165" s="5"/>
      <c r="K165" s="5" t="s">
        <v>455</v>
      </c>
      <c r="L165" s="5" t="s">
        <v>456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465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470</v>
      </c>
      <c r="F167" s="15" t="s">
        <v>471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472</v>
      </c>
      <c r="G168" s="5" t="s">
        <v>533</v>
      </c>
      <c r="H168" s="5" t="s">
        <v>454</v>
      </c>
      <c r="I168" s="5"/>
      <c r="J168" s="5"/>
      <c r="K168" s="5" t="s">
        <v>455</v>
      </c>
      <c r="L168" s="5" t="s">
        <v>456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473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475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476</v>
      </c>
      <c r="F171" s="15" t="s">
        <v>477</v>
      </c>
      <c r="G171" s="5" t="s">
        <v>521</v>
      </c>
      <c r="H171" s="5" t="s">
        <v>486</v>
      </c>
      <c r="I171" s="5"/>
      <c r="J171" s="5"/>
      <c r="K171" s="5" t="s">
        <v>455</v>
      </c>
      <c r="L171" s="5" t="s">
        <v>456</v>
      </c>
      <c r="M171" s="5"/>
    </row>
    <row r="172" ht="24.4" customHeight="1" spans="1:13">
      <c r="A172" s="5">
        <f>$A$6</f>
        <v>127042</v>
      </c>
      <c r="B172" s="5" t="s">
        <v>431</v>
      </c>
      <c r="C172" s="6">
        <f>VLOOKUP(B172,'22专项清单'!B:C,2,0)</f>
        <v>0</v>
      </c>
      <c r="D172" s="5" t="s">
        <v>431</v>
      </c>
      <c r="E172" s="15" t="s">
        <v>451</v>
      </c>
      <c r="F172" s="15" t="s">
        <v>452</v>
      </c>
      <c r="G172" s="5" t="s">
        <v>453</v>
      </c>
      <c r="H172" s="5" t="s">
        <v>454</v>
      </c>
      <c r="I172" s="5"/>
      <c r="J172" s="5"/>
      <c r="K172" s="5" t="s">
        <v>455</v>
      </c>
      <c r="L172" s="5" t="s">
        <v>456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457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458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459</v>
      </c>
      <c r="F175" s="15" t="s">
        <v>460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461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465</v>
      </c>
      <c r="G177" s="5" t="s">
        <v>466</v>
      </c>
      <c r="H177" s="5" t="s">
        <v>467</v>
      </c>
      <c r="I177" s="5"/>
      <c r="J177" s="5"/>
      <c r="K177" s="5" t="s">
        <v>468</v>
      </c>
      <c r="L177" s="5" t="s">
        <v>469</v>
      </c>
      <c r="M177" s="5"/>
    </row>
    <row r="178" ht="24.4" customHeight="1" spans="1:13">
      <c r="A178" s="5"/>
      <c r="B178" s="5"/>
      <c r="C178" s="6"/>
      <c r="D178" s="5"/>
      <c r="E178" s="15" t="s">
        <v>470</v>
      </c>
      <c r="F178" s="15" t="s">
        <v>471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472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473</v>
      </c>
      <c r="G180" s="5" t="s">
        <v>534</v>
      </c>
      <c r="H180" s="5" t="s">
        <v>454</v>
      </c>
      <c r="I180" s="5"/>
      <c r="J180" s="5"/>
      <c r="K180" s="5" t="s">
        <v>455</v>
      </c>
      <c r="L180" s="5" t="s">
        <v>456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475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476</v>
      </c>
      <c r="F182" s="15" t="s">
        <v>477</v>
      </c>
      <c r="G182" s="5" t="s">
        <v>524</v>
      </c>
      <c r="H182" s="5" t="s">
        <v>454</v>
      </c>
      <c r="I182" s="5"/>
      <c r="J182" s="5"/>
      <c r="K182" s="5" t="s">
        <v>455</v>
      </c>
      <c r="L182" s="5" t="s">
        <v>456</v>
      </c>
      <c r="M182" s="5"/>
    </row>
    <row r="183" ht="24.4" customHeight="1" spans="1:13">
      <c r="A183" s="5">
        <f>$A$6</f>
        <v>127042</v>
      </c>
      <c r="B183" s="5" t="s">
        <v>432</v>
      </c>
      <c r="C183" s="6">
        <f>VLOOKUP(B183,'22专项清单'!B:C,2,0)</f>
        <v>7</v>
      </c>
      <c r="D183" s="5" t="s">
        <v>432</v>
      </c>
      <c r="E183" s="15" t="s">
        <v>451</v>
      </c>
      <c r="F183" s="15" t="s">
        <v>452</v>
      </c>
      <c r="G183" s="5" t="s">
        <v>453</v>
      </c>
      <c r="H183" s="5" t="s">
        <v>486</v>
      </c>
      <c r="I183" s="5"/>
      <c r="J183" s="5"/>
      <c r="K183" s="5" t="s">
        <v>455</v>
      </c>
      <c r="L183" s="5" t="s">
        <v>456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457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458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459</v>
      </c>
      <c r="F186" s="15" t="s">
        <v>460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461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465</v>
      </c>
      <c r="G188" s="5" t="s">
        <v>535</v>
      </c>
      <c r="H188" s="5" t="s">
        <v>467</v>
      </c>
      <c r="I188" s="5"/>
      <c r="J188" s="5"/>
      <c r="K188" s="5" t="s">
        <v>468</v>
      </c>
      <c r="L188" s="5" t="s">
        <v>484</v>
      </c>
      <c r="M188" s="5"/>
    </row>
    <row r="189" ht="24.4" customHeight="1" spans="1:13">
      <c r="A189" s="5"/>
      <c r="B189" s="5"/>
      <c r="C189" s="6"/>
      <c r="D189" s="5"/>
      <c r="E189" s="15" t="s">
        <v>470</v>
      </c>
      <c r="F189" s="15" t="s">
        <v>471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472</v>
      </c>
      <c r="G190" s="5" t="s">
        <v>501</v>
      </c>
      <c r="H190" s="5" t="s">
        <v>463</v>
      </c>
      <c r="I190" s="5"/>
      <c r="J190" s="5"/>
      <c r="K190" s="5" t="s">
        <v>455</v>
      </c>
      <c r="L190" s="5" t="s">
        <v>469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473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475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476</v>
      </c>
      <c r="F193" s="15" t="s">
        <v>477</v>
      </c>
      <c r="G193" s="5" t="s">
        <v>478</v>
      </c>
      <c r="H193" s="5" t="s">
        <v>486</v>
      </c>
      <c r="I193" s="5"/>
      <c r="J193" s="5"/>
      <c r="K193" s="5" t="s">
        <v>455</v>
      </c>
      <c r="L193" s="5" t="s">
        <v>456</v>
      </c>
      <c r="M193" s="5"/>
    </row>
    <row r="194" ht="24.4" customHeight="1" spans="1:13">
      <c r="A194" s="5">
        <f>$A$6</f>
        <v>127042</v>
      </c>
      <c r="B194" s="5" t="s">
        <v>433</v>
      </c>
      <c r="C194" s="6">
        <f>VLOOKUP(B194,'22专项清单'!B:C,2,0)</f>
        <v>0</v>
      </c>
      <c r="D194" s="5" t="s">
        <v>433</v>
      </c>
      <c r="E194" s="15" t="s">
        <v>451</v>
      </c>
      <c r="F194" s="15" t="s">
        <v>452</v>
      </c>
      <c r="G194" s="5" t="s">
        <v>453</v>
      </c>
      <c r="H194" s="5" t="s">
        <v>503</v>
      </c>
      <c r="I194" s="5"/>
      <c r="J194" s="5"/>
      <c r="K194" s="5" t="s">
        <v>455</v>
      </c>
      <c r="L194" s="5" t="s">
        <v>456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457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458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459</v>
      </c>
      <c r="F197" s="15" t="s">
        <v>460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461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465</v>
      </c>
      <c r="G199" s="5" t="s">
        <v>492</v>
      </c>
      <c r="H199" s="5" t="s">
        <v>463</v>
      </c>
      <c r="I199" s="5"/>
      <c r="J199" s="5"/>
      <c r="K199" s="5" t="s">
        <v>455</v>
      </c>
      <c r="L199" s="5" t="s">
        <v>469</v>
      </c>
      <c r="M199" s="5"/>
    </row>
    <row r="200" ht="24.4" customHeight="1" spans="1:13">
      <c r="A200" s="5"/>
      <c r="B200" s="5"/>
      <c r="C200" s="6"/>
      <c r="D200" s="5"/>
      <c r="E200" s="15" t="s">
        <v>470</v>
      </c>
      <c r="F200" s="15" t="s">
        <v>471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472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473</v>
      </c>
      <c r="G202" s="5" t="s">
        <v>536</v>
      </c>
      <c r="H202" s="5" t="s">
        <v>483</v>
      </c>
      <c r="I202" s="5"/>
      <c r="J202" s="5"/>
      <c r="K202" s="5" t="s">
        <v>483</v>
      </c>
      <c r="L202" s="5" t="s">
        <v>484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475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476</v>
      </c>
      <c r="F204" s="15" t="s">
        <v>477</v>
      </c>
      <c r="G204" s="5" t="s">
        <v>478</v>
      </c>
      <c r="H204" s="5" t="s">
        <v>496</v>
      </c>
      <c r="I204" s="5"/>
      <c r="J204" s="5"/>
      <c r="K204" s="5" t="s">
        <v>455</v>
      </c>
      <c r="L204" s="5" t="s">
        <v>456</v>
      </c>
      <c r="M204" s="5"/>
    </row>
    <row r="205" ht="24.4" customHeight="1" spans="1:13">
      <c r="A205" s="5">
        <f>$A$6</f>
        <v>127042</v>
      </c>
      <c r="B205" s="5" t="s">
        <v>434</v>
      </c>
      <c r="C205" s="6">
        <f>VLOOKUP(B205,'22专项清单'!B:C,2,0)</f>
        <v>0</v>
      </c>
      <c r="D205" s="5" t="s">
        <v>434</v>
      </c>
      <c r="E205" s="15" t="s">
        <v>451</v>
      </c>
      <c r="F205" s="15" t="s">
        <v>452</v>
      </c>
      <c r="G205" s="5" t="s">
        <v>453</v>
      </c>
      <c r="H205" s="5" t="s">
        <v>454</v>
      </c>
      <c r="I205" s="5"/>
      <c r="J205" s="5"/>
      <c r="K205" s="5" t="s">
        <v>455</v>
      </c>
      <c r="L205" s="5" t="s">
        <v>456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457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458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459</v>
      </c>
      <c r="F208" s="15" t="s">
        <v>460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461</v>
      </c>
      <c r="G209" s="5" t="s">
        <v>537</v>
      </c>
      <c r="H209" s="5" t="s">
        <v>538</v>
      </c>
      <c r="I209" s="5"/>
      <c r="J209" s="5"/>
      <c r="K209" s="5" t="s">
        <v>539</v>
      </c>
      <c r="L209" s="5" t="s">
        <v>469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465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470</v>
      </c>
      <c r="F211" s="15" t="s">
        <v>471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472</v>
      </c>
      <c r="G212" s="5" t="s">
        <v>540</v>
      </c>
      <c r="H212" s="5" t="s">
        <v>463</v>
      </c>
      <c r="I212" s="5"/>
      <c r="J212" s="5"/>
      <c r="K212" s="5" t="s">
        <v>455</v>
      </c>
      <c r="L212" s="5" t="s">
        <v>469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473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475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476</v>
      </c>
      <c r="F215" s="15" t="s">
        <v>477</v>
      </c>
      <c r="G215" s="5" t="s">
        <v>478</v>
      </c>
      <c r="H215" s="5" t="s">
        <v>503</v>
      </c>
      <c r="I215" s="5"/>
      <c r="J215" s="5"/>
      <c r="K215" s="5" t="s">
        <v>455</v>
      </c>
      <c r="L215" s="5" t="s">
        <v>456</v>
      </c>
      <c r="M215" s="5"/>
    </row>
    <row r="216" ht="24.4" customHeight="1" spans="1:13">
      <c r="A216" s="5">
        <f>$A$6</f>
        <v>127042</v>
      </c>
      <c r="B216" s="5" t="s">
        <v>435</v>
      </c>
      <c r="C216" s="6">
        <f>VLOOKUP(B216,'22专项清单'!B:C,2,0)</f>
        <v>0</v>
      </c>
      <c r="D216" s="5" t="s">
        <v>435</v>
      </c>
      <c r="E216" s="15" t="s">
        <v>451</v>
      </c>
      <c r="F216" s="15" t="s">
        <v>452</v>
      </c>
      <c r="G216" s="5" t="s">
        <v>453</v>
      </c>
      <c r="H216" s="5" t="s">
        <v>454</v>
      </c>
      <c r="I216" s="5"/>
      <c r="J216" s="5"/>
      <c r="K216" s="5" t="s">
        <v>455</v>
      </c>
      <c r="L216" s="5" t="s">
        <v>456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457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458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459</v>
      </c>
      <c r="F219" s="15" t="s">
        <v>460</v>
      </c>
      <c r="G219" s="5" t="s">
        <v>541</v>
      </c>
      <c r="H219" s="5" t="s">
        <v>542</v>
      </c>
      <c r="I219" s="5"/>
      <c r="J219" s="5"/>
      <c r="K219" s="5" t="s">
        <v>539</v>
      </c>
      <c r="L219" s="5" t="s">
        <v>469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461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465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470</v>
      </c>
      <c r="F222" s="15" t="s">
        <v>471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472</v>
      </c>
      <c r="G223" s="5" t="s">
        <v>543</v>
      </c>
      <c r="H223" s="5" t="s">
        <v>486</v>
      </c>
      <c r="I223" s="5"/>
      <c r="J223" s="5"/>
      <c r="K223" s="5" t="s">
        <v>455</v>
      </c>
      <c r="L223" s="5" t="s">
        <v>456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473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475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476</v>
      </c>
      <c r="F226" s="15" t="s">
        <v>477</v>
      </c>
      <c r="G226" s="5" t="s">
        <v>478</v>
      </c>
      <c r="H226" s="5" t="s">
        <v>486</v>
      </c>
      <c r="I226" s="5"/>
      <c r="J226" s="5"/>
      <c r="K226" s="5" t="s">
        <v>455</v>
      </c>
      <c r="L226" s="5" t="s">
        <v>456</v>
      </c>
      <c r="M226" s="5"/>
    </row>
    <row r="227" ht="16.35" customHeight="1" spans="1:4">
      <c r="A227" s="7" t="s">
        <v>544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545</v>
      </c>
    </row>
    <row r="2" ht="42.25" customHeight="1" spans="1:19">
      <c r="A2" s="2" t="s">
        <v>546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部门：127042_益阳市赫山区丁香学校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379</v>
      </c>
      <c r="B5" s="4" t="s">
        <v>380</v>
      </c>
      <c r="C5" s="4" t="s">
        <v>547</v>
      </c>
      <c r="D5" s="4"/>
      <c r="E5" s="4"/>
      <c r="F5" s="4"/>
      <c r="G5" s="4"/>
      <c r="H5" s="4"/>
      <c r="I5" s="4"/>
      <c r="J5" s="4" t="s">
        <v>548</v>
      </c>
      <c r="K5" s="4" t="s">
        <v>549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439</v>
      </c>
      <c r="D6" s="4" t="s">
        <v>550</v>
      </c>
      <c r="E6" s="4"/>
      <c r="F6" s="4"/>
      <c r="G6" s="4"/>
      <c r="H6" s="4" t="s">
        <v>551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552</v>
      </c>
      <c r="F7" s="4" t="s">
        <v>142</v>
      </c>
      <c r="G7" s="4" t="s">
        <v>553</v>
      </c>
      <c r="H7" s="4" t="s">
        <v>157</v>
      </c>
      <c r="I7" s="4" t="s">
        <v>158</v>
      </c>
      <c r="J7" s="4"/>
      <c r="K7" s="4" t="s">
        <v>442</v>
      </c>
      <c r="L7" s="4" t="s">
        <v>443</v>
      </c>
      <c r="M7" s="4" t="s">
        <v>444</v>
      </c>
      <c r="N7" s="4" t="s">
        <v>449</v>
      </c>
      <c r="O7" s="4" t="s">
        <v>445</v>
      </c>
      <c r="P7" s="4" t="s">
        <v>554</v>
      </c>
      <c r="Q7" s="4" t="s">
        <v>555</v>
      </c>
      <c r="R7" s="4" t="s">
        <v>556</v>
      </c>
      <c r="S7" s="4" t="s">
        <v>450</v>
      </c>
    </row>
    <row r="8" ht="19.8" customHeight="1" spans="1:19">
      <c r="A8" s="5">
        <f>'23项目支出绩效目标表'!A6</f>
        <v>127042</v>
      </c>
      <c r="B8" s="5" t="str">
        <f>'23项目支出绩效目标表'!B6</f>
        <v>益阳市赫山区丁香学校</v>
      </c>
      <c r="C8" s="6">
        <f>D8+F8+G8</f>
        <v>1244.57659</v>
      </c>
      <c r="D8" s="6">
        <f>'1收支总表'!B6</f>
        <v>1061.55159</v>
      </c>
      <c r="E8" s="6"/>
      <c r="F8" s="6">
        <f>'1收支总表'!B23</f>
        <v>133.1</v>
      </c>
      <c r="G8" s="6">
        <f>'1收支总表'!B32</f>
        <v>49.925</v>
      </c>
      <c r="H8" s="6">
        <f>'1收支总表'!F6</f>
        <v>928.8411</v>
      </c>
      <c r="I8" s="6">
        <f>'1收支总表'!F10</f>
        <v>315.73549</v>
      </c>
      <c r="J8" s="5" t="s">
        <v>557</v>
      </c>
      <c r="K8" s="5" t="s">
        <v>451</v>
      </c>
      <c r="L8" s="5" t="s">
        <v>452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457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458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459</v>
      </c>
      <c r="L11" s="8" t="s">
        <v>460</v>
      </c>
      <c r="M11" s="5" t="s">
        <v>558</v>
      </c>
      <c r="N11" s="5"/>
      <c r="O11" s="5" t="s">
        <v>559</v>
      </c>
      <c r="P11" s="5"/>
      <c r="Q11" s="5" t="s">
        <v>560</v>
      </c>
      <c r="R11" s="5" t="s">
        <v>469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461</v>
      </c>
      <c r="M12" s="5" t="s">
        <v>561</v>
      </c>
      <c r="N12" s="5"/>
      <c r="O12" s="5" t="s">
        <v>486</v>
      </c>
      <c r="P12" s="5"/>
      <c r="Q12" s="5" t="s">
        <v>491</v>
      </c>
      <c r="R12" s="5" t="s">
        <v>469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465</v>
      </c>
      <c r="M13" s="5" t="s">
        <v>562</v>
      </c>
      <c r="N13" s="5"/>
      <c r="O13" s="5" t="s">
        <v>467</v>
      </c>
      <c r="P13" s="5"/>
      <c r="Q13" s="5" t="s">
        <v>468</v>
      </c>
      <c r="R13" s="5" t="s">
        <v>469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470</v>
      </c>
      <c r="L14" s="8" t="s">
        <v>471</v>
      </c>
      <c r="M14" s="5" t="s">
        <v>563</v>
      </c>
      <c r="N14" s="5"/>
      <c r="O14" s="5" t="s">
        <v>564</v>
      </c>
      <c r="P14" s="5"/>
      <c r="Q14" s="5" t="s">
        <v>564</v>
      </c>
      <c r="R14" s="5" t="s">
        <v>484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472</v>
      </c>
      <c r="M15" s="5" t="s">
        <v>565</v>
      </c>
      <c r="N15" s="5"/>
      <c r="O15" s="5" t="s">
        <v>566</v>
      </c>
      <c r="P15" s="5"/>
      <c r="Q15" s="5" t="s">
        <v>566</v>
      </c>
      <c r="R15" s="5" t="s">
        <v>484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473</v>
      </c>
      <c r="M16" s="5" t="s">
        <v>567</v>
      </c>
      <c r="N16" s="5"/>
      <c r="O16" s="5" t="s">
        <v>454</v>
      </c>
      <c r="P16" s="5"/>
      <c r="Q16" s="5" t="s">
        <v>491</v>
      </c>
      <c r="R16" s="5" t="s">
        <v>469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475</v>
      </c>
      <c r="M17" s="5" t="s">
        <v>568</v>
      </c>
      <c r="N17" s="5"/>
      <c r="O17" s="5" t="s">
        <v>463</v>
      </c>
      <c r="P17" s="5"/>
      <c r="Q17" s="5" t="s">
        <v>491</v>
      </c>
      <c r="R17" s="5" t="s">
        <v>469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476</v>
      </c>
      <c r="L18" s="8" t="s">
        <v>477</v>
      </c>
      <c r="M18" s="5" t="s">
        <v>569</v>
      </c>
      <c r="N18" s="5"/>
      <c r="O18" s="5" t="s">
        <v>503</v>
      </c>
      <c r="P18" s="5"/>
      <c r="Q18" s="5" t="s">
        <v>491</v>
      </c>
      <c r="R18" s="5" t="s">
        <v>469</v>
      </c>
      <c r="S18" s="5"/>
    </row>
    <row r="19" ht="16.35" customHeight="1" spans="1:8">
      <c r="A19" s="7" t="s">
        <v>544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3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部门：127042_益阳市赫山区丁香学校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1061.55159</v>
      </c>
      <c r="C6" s="5" t="s">
        <v>40</v>
      </c>
      <c r="D6" s="21"/>
      <c r="E6" s="14" t="s">
        <v>41</v>
      </c>
      <c r="F6" s="13">
        <f>SUM(F7:F9)</f>
        <v>928.8411</v>
      </c>
      <c r="G6" s="5" t="s">
        <v>42</v>
      </c>
      <c r="H6" s="6">
        <f>F7</f>
        <v>910.3478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910.3478</v>
      </c>
      <c r="G7" s="5" t="s">
        <v>46</v>
      </c>
      <c r="H7" s="6">
        <f>F8+F12</f>
        <v>334.22879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18.4933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0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1194.65159</v>
      </c>
      <c r="E10" s="14" t="s">
        <v>57</v>
      </c>
      <c r="F10" s="13">
        <f>F12+F16</f>
        <v>315.73549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315.73549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49.925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0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133.1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49.925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1244.57659</v>
      </c>
      <c r="C37" s="14" t="s">
        <v>127</v>
      </c>
      <c r="D37" s="13">
        <f>D13+D10</f>
        <v>1244.57659</v>
      </c>
      <c r="E37" s="14" t="s">
        <v>127</v>
      </c>
      <c r="F37" s="13">
        <f>F10+F6</f>
        <v>1244.57659</v>
      </c>
      <c r="G37" s="14" t="s">
        <v>127</v>
      </c>
      <c r="H37" s="13">
        <f>H14+H8+H7+H6</f>
        <v>1244.57659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1244.57659</v>
      </c>
      <c r="C40" s="14" t="s">
        <v>131</v>
      </c>
      <c r="D40" s="13">
        <f>D37</f>
        <v>1244.57659</v>
      </c>
      <c r="E40" s="14" t="s">
        <v>131</v>
      </c>
      <c r="F40" s="13">
        <f>F37</f>
        <v>1244.57659</v>
      </c>
      <c r="G40" s="14" t="s">
        <v>131</v>
      </c>
      <c r="H40" s="13">
        <f>H37</f>
        <v>1244.57659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部门：127042_益阳市赫山区丁香学校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1244.57659</v>
      </c>
      <c r="D7" s="28">
        <f>D8</f>
        <v>1244.57659</v>
      </c>
      <c r="E7" s="28">
        <f>E9</f>
        <v>1061.55159</v>
      </c>
      <c r="F7" s="28"/>
      <c r="G7" s="28"/>
      <c r="H7" s="28"/>
      <c r="I7" s="28">
        <f>I9</f>
        <v>133.1</v>
      </c>
      <c r="J7" s="28"/>
      <c r="K7" s="28"/>
      <c r="L7" s="28"/>
      <c r="M7" s="28"/>
      <c r="N7" s="28"/>
      <c r="O7" s="28"/>
      <c r="P7" s="28"/>
      <c r="Q7" s="28"/>
      <c r="R7" s="28">
        <f>R9</f>
        <v>49.925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127042</v>
      </c>
      <c r="B8" s="12" t="str">
        <f>B9</f>
        <v>益阳市赫山区丁香学校</v>
      </c>
      <c r="C8" s="28">
        <f>C9</f>
        <v>1244.57659</v>
      </c>
      <c r="D8" s="28">
        <f>D9</f>
        <v>1244.57659</v>
      </c>
      <c r="E8" s="28">
        <f>E9</f>
        <v>1061.55159</v>
      </c>
      <c r="F8" s="28"/>
      <c r="G8" s="28"/>
      <c r="H8" s="28"/>
      <c r="I8" s="28">
        <f>I9</f>
        <v>133.1</v>
      </c>
      <c r="J8" s="28"/>
      <c r="K8" s="28"/>
      <c r="L8" s="28"/>
      <c r="M8" s="28"/>
      <c r="N8" s="28"/>
      <c r="O8" s="28"/>
      <c r="P8" s="28"/>
      <c r="Q8" s="28"/>
      <c r="R8" s="28">
        <f>R9</f>
        <v>49.925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127042</v>
      </c>
      <c r="B9" s="56" t="str">
        <f>封面!E5</f>
        <v>益阳市赫山区丁香学校</v>
      </c>
      <c r="C9" s="21">
        <f>D9</f>
        <v>1244.57659</v>
      </c>
      <c r="D9" s="21">
        <f>E9+I9+R9</f>
        <v>1244.57659</v>
      </c>
      <c r="E9" s="6">
        <f>'1收支总表'!B6</f>
        <v>1061.55159</v>
      </c>
      <c r="F9" s="6"/>
      <c r="G9" s="6"/>
      <c r="H9" s="6"/>
      <c r="I9" s="6">
        <f>'1收支总表'!B23</f>
        <v>133.1</v>
      </c>
      <c r="J9" s="6"/>
      <c r="K9" s="6"/>
      <c r="L9" s="6"/>
      <c r="M9" s="6"/>
      <c r="N9" s="6"/>
      <c r="O9" s="6"/>
      <c r="P9" s="6"/>
      <c r="Q9" s="6"/>
      <c r="R9" s="6">
        <f>'1收支总表'!B32</f>
        <v>49.925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部门：127042_益阳市赫山区丁香学校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1244.57659</v>
      </c>
      <c r="G6" s="47">
        <f>G7</f>
        <v>928.8411</v>
      </c>
      <c r="H6" s="47">
        <f>H7</f>
        <v>315.73549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127042</v>
      </c>
      <c r="E7" s="49" t="str">
        <f>封面!E5</f>
        <v>益阳市赫山区丁香学校</v>
      </c>
      <c r="F7" s="50">
        <f>G7+H7</f>
        <v>1244.57659</v>
      </c>
      <c r="G7" s="50">
        <f>G8</f>
        <v>928.8411</v>
      </c>
      <c r="H7" s="50">
        <f>H8</f>
        <v>315.73549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127042</v>
      </c>
      <c r="E8" s="49" t="str">
        <f>E7</f>
        <v>益阳市赫山区丁香学校</v>
      </c>
      <c r="F8" s="50">
        <f>G8+H8</f>
        <v>1244.57659</v>
      </c>
      <c r="G8" s="50">
        <f>G11+G13</f>
        <v>928.8411</v>
      </c>
      <c r="H8" s="50">
        <f>H9+H10+H11+H12</f>
        <v>315.73549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1194.65159</v>
      </c>
      <c r="G11" s="54">
        <f>F6-H11-G13</f>
        <v>878.9161</v>
      </c>
      <c r="H11" s="54">
        <f>'1收支总表'!F10</f>
        <v>315.73549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49.925</v>
      </c>
      <c r="G13" s="54">
        <f>'1收支总表'!B32</f>
        <v>49.925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G7" sqref="G7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部门：127042_益阳市赫山区丁香学校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1244.57659</v>
      </c>
      <c r="G6" s="13">
        <f>G8</f>
        <v>910.3478</v>
      </c>
      <c r="H6" s="13">
        <f>H7</f>
        <v>334.22879</v>
      </c>
      <c r="I6" s="13">
        <f>I8</f>
        <v>0</v>
      </c>
      <c r="J6" s="13"/>
      <c r="K6" s="13"/>
      <c r="L6" s="13"/>
      <c r="M6" s="13"/>
      <c r="N6" s="13"/>
      <c r="O6" s="13">
        <f>O9</f>
        <v>0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127042</v>
      </c>
      <c r="E7" s="12" t="str">
        <f>'3支出总表'!E7</f>
        <v>益阳市赫山区丁香学校</v>
      </c>
      <c r="F7" s="13">
        <f>F8</f>
        <v>1244.57659</v>
      </c>
      <c r="G7" s="13">
        <f>G8</f>
        <v>910.3478</v>
      </c>
      <c r="H7" s="13">
        <f>H8</f>
        <v>334.22879</v>
      </c>
      <c r="I7" s="13">
        <f>I8</f>
        <v>0</v>
      </c>
      <c r="J7" s="13"/>
      <c r="K7" s="13"/>
      <c r="L7" s="13"/>
      <c r="M7" s="13"/>
      <c r="N7" s="13"/>
      <c r="O7" s="13">
        <f>O8</f>
        <v>0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127042</v>
      </c>
      <c r="E8" s="20" t="str">
        <f>E7</f>
        <v>益阳市赫山区丁香学校</v>
      </c>
      <c r="F8" s="43">
        <f>F9+F10</f>
        <v>1244.57659</v>
      </c>
      <c r="G8" s="43">
        <f>G9+G10</f>
        <v>910.3478</v>
      </c>
      <c r="H8" s="43">
        <f>H9</f>
        <v>334.22879</v>
      </c>
      <c r="I8" s="43">
        <f>I9</f>
        <v>0</v>
      </c>
      <c r="J8" s="43"/>
      <c r="K8" s="43"/>
      <c r="L8" s="43"/>
      <c r="M8" s="43"/>
      <c r="N8" s="43"/>
      <c r="O8" s="43">
        <f>O9</f>
        <v>0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127042</v>
      </c>
      <c r="E9" s="24" t="s">
        <v>174</v>
      </c>
      <c r="F9" s="25">
        <f>G9+H9+O9</f>
        <v>1194.65159</v>
      </c>
      <c r="G9" s="25">
        <f>F6-G10-O9-H9</f>
        <v>860.4228</v>
      </c>
      <c r="H9" s="25">
        <f>'1收支总表'!H7</f>
        <v>334.22879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0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127042</v>
      </c>
      <c r="E10" s="24" t="s">
        <v>182</v>
      </c>
      <c r="F10" s="25">
        <f>G10</f>
        <v>49.925</v>
      </c>
      <c r="G10" s="25">
        <f>'1收支总表'!D13</f>
        <v>49.925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127042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127042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127042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部门：127042_益阳市赫山区丁香学校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1244.57659</v>
      </c>
      <c r="G6" s="13">
        <f>H6+I6+J6</f>
        <v>928.8411</v>
      </c>
      <c r="H6" s="13">
        <f>H8</f>
        <v>910.3478</v>
      </c>
      <c r="I6" s="13">
        <f>I9</f>
        <v>18.4933</v>
      </c>
      <c r="J6" s="13">
        <f>J9</f>
        <v>0</v>
      </c>
      <c r="K6" s="13">
        <f>K9</f>
        <v>315.73549</v>
      </c>
      <c r="L6" s="13"/>
      <c r="M6" s="13">
        <f>M9</f>
        <v>315.73549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127042</v>
      </c>
      <c r="E7" s="12" t="str">
        <f>'4支出分类(政府预算)'!E7</f>
        <v>益阳市赫山区丁香学校</v>
      </c>
      <c r="F7" s="28">
        <f>G7+K7</f>
        <v>1244.57659</v>
      </c>
      <c r="G7" s="13">
        <f>H7+I7+J7</f>
        <v>928.8411</v>
      </c>
      <c r="H7" s="13">
        <f>H8</f>
        <v>910.3478</v>
      </c>
      <c r="I7" s="13">
        <f>I9</f>
        <v>18.4933</v>
      </c>
      <c r="J7" s="13">
        <f>J9</f>
        <v>0</v>
      </c>
      <c r="K7" s="13">
        <f>K9</f>
        <v>315.73549</v>
      </c>
      <c r="L7" s="13"/>
      <c r="M7" s="13">
        <f>M9</f>
        <v>315.73549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127042</v>
      </c>
      <c r="E8" s="20" t="str">
        <f>E7</f>
        <v>益阳市赫山区丁香学校</v>
      </c>
      <c r="F8" s="28">
        <f>G8+K8</f>
        <v>1244.57659</v>
      </c>
      <c r="G8" s="13">
        <f>H8+I8+J8</f>
        <v>928.8411</v>
      </c>
      <c r="H8" s="13">
        <f>H9+H10</f>
        <v>910.3478</v>
      </c>
      <c r="I8" s="13">
        <f>I9</f>
        <v>18.4933</v>
      </c>
      <c r="J8" s="13">
        <f>J9</f>
        <v>0</v>
      </c>
      <c r="K8" s="13">
        <f>K9</f>
        <v>315.73549</v>
      </c>
      <c r="L8" s="13"/>
      <c r="M8" s="13">
        <f>M9</f>
        <v>315.73549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127042</v>
      </c>
      <c r="E9" s="24" t="s">
        <v>174</v>
      </c>
      <c r="F9" s="21">
        <f>G9+K9</f>
        <v>1194.65159</v>
      </c>
      <c r="G9" s="6">
        <f>H9+I9+J9</f>
        <v>878.9161</v>
      </c>
      <c r="H9" s="6">
        <f>'1收支总表'!F7-H10</f>
        <v>860.4228</v>
      </c>
      <c r="I9" s="6">
        <f>'1收支总表'!F8</f>
        <v>18.4933</v>
      </c>
      <c r="J9" s="6">
        <f>'1收支总表'!F9</f>
        <v>0</v>
      </c>
      <c r="K9" s="6">
        <f>M9+Q9</f>
        <v>315.73549</v>
      </c>
      <c r="L9" s="6"/>
      <c r="M9" s="6">
        <f>'1收支总表'!F12</f>
        <v>315.73549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127042</v>
      </c>
      <c r="E10" s="24" t="s">
        <v>182</v>
      </c>
      <c r="F10" s="21">
        <f>G10</f>
        <v>49.925</v>
      </c>
      <c r="G10" s="6">
        <f>H10</f>
        <v>49.925</v>
      </c>
      <c r="H10" s="6">
        <f>'1收支总表'!D13</f>
        <v>49.925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127042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127042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127042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部门：127042_益阳市赫山区丁香学校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1061.55159</v>
      </c>
      <c r="C6" s="14" t="s">
        <v>213</v>
      </c>
      <c r="D6" s="28">
        <f>B6</f>
        <v>1061.55159</v>
      </c>
      <c r="E6" s="7"/>
    </row>
    <row r="7" ht="20.2" customHeight="1" spans="1:5">
      <c r="A7" s="5" t="s">
        <v>214</v>
      </c>
      <c r="B7" s="6">
        <f>'1收支总表'!B6</f>
        <v>1061.55159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1061.55159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1061.55159</v>
      </c>
      <c r="C40" s="18" t="s">
        <v>222</v>
      </c>
      <c r="D40" s="28">
        <f>B40</f>
        <v>1061.55159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部门：127042_益阳市赫山区丁香学校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1061.55159</v>
      </c>
      <c r="D8" s="37">
        <f>D9</f>
        <v>878.9161</v>
      </c>
      <c r="E8" s="37">
        <f>E9</f>
        <v>860.4228</v>
      </c>
      <c r="F8" s="37">
        <f>F14</f>
        <v>0</v>
      </c>
      <c r="G8" s="37"/>
      <c r="H8" s="37">
        <f>H12</f>
        <v>18.4933</v>
      </c>
      <c r="I8" s="37">
        <f>I12</f>
        <v>182.63549</v>
      </c>
    </row>
    <row r="9" ht="26.05" customHeight="1" spans="1:9">
      <c r="A9" s="29">
        <f>'5支出分类（部门预算）'!D7</f>
        <v>127042</v>
      </c>
      <c r="B9" s="29" t="str">
        <f>'5支出分类（部门预算）'!E7</f>
        <v>益阳市赫山区丁香学校</v>
      </c>
      <c r="C9" s="37">
        <f>C10</f>
        <v>1061.55159</v>
      </c>
      <c r="D9" s="37">
        <f>D10</f>
        <v>878.9161</v>
      </c>
      <c r="E9" s="37">
        <f>E10</f>
        <v>860.4228</v>
      </c>
      <c r="F9" s="37">
        <f>F14</f>
        <v>0</v>
      </c>
      <c r="G9" s="37"/>
      <c r="H9" s="37">
        <f>H12</f>
        <v>18.4933</v>
      </c>
      <c r="I9" s="37">
        <f>I12</f>
        <v>182.63549</v>
      </c>
    </row>
    <row r="10" ht="26.05" customHeight="1" spans="1:9">
      <c r="A10" s="38">
        <f>A9</f>
        <v>127042</v>
      </c>
      <c r="B10" s="38" t="str">
        <f>B9</f>
        <v>益阳市赫山区丁香学校</v>
      </c>
      <c r="C10" s="37">
        <f>C11</f>
        <v>1061.55159</v>
      </c>
      <c r="D10" s="37">
        <f>D11</f>
        <v>878.9161</v>
      </c>
      <c r="E10" s="37">
        <f>E12</f>
        <v>860.4228</v>
      </c>
      <c r="F10" s="37">
        <f>F14</f>
        <v>0</v>
      </c>
      <c r="G10" s="37"/>
      <c r="H10" s="37">
        <f>H12</f>
        <v>18.4933</v>
      </c>
      <c r="I10" s="37">
        <f>I12</f>
        <v>182.63549</v>
      </c>
    </row>
    <row r="11" ht="25.85" customHeight="1" spans="1:9">
      <c r="A11" s="38" t="s">
        <v>165</v>
      </c>
      <c r="B11" s="29" t="s">
        <v>226</v>
      </c>
      <c r="C11" s="37">
        <f>C12</f>
        <v>1061.55159</v>
      </c>
      <c r="D11" s="37">
        <f>D12</f>
        <v>878.9161</v>
      </c>
      <c r="E11" s="37">
        <f>E12</f>
        <v>860.4228</v>
      </c>
      <c r="F11" s="37">
        <f>F14</f>
        <v>0</v>
      </c>
      <c r="G11" s="37"/>
      <c r="H11" s="37">
        <f>H12</f>
        <v>18.4933</v>
      </c>
      <c r="I11" s="37">
        <f>I12</f>
        <v>182.63549</v>
      </c>
    </row>
    <row r="12" ht="26.7" customHeight="1" spans="1:9">
      <c r="A12" s="38" t="s">
        <v>227</v>
      </c>
      <c r="B12" s="29" t="s">
        <v>228</v>
      </c>
      <c r="C12" s="37">
        <f>C14</f>
        <v>1061.55159</v>
      </c>
      <c r="D12" s="37">
        <f>D14</f>
        <v>878.9161</v>
      </c>
      <c r="E12" s="37">
        <f>E14</f>
        <v>860.4228</v>
      </c>
      <c r="F12" s="37">
        <f>F14</f>
        <v>0</v>
      </c>
      <c r="G12" s="37"/>
      <c r="H12" s="37">
        <f>H14</f>
        <v>18.4933</v>
      </c>
      <c r="I12" s="37">
        <f>I14</f>
        <v>182.63549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1061.55159</v>
      </c>
      <c r="D14" s="39">
        <f>E14+F14+H14</f>
        <v>878.9161</v>
      </c>
      <c r="E14" s="40">
        <f>VLOOKUP(封面!E5,[2]Sheet1!$A:$K,11,0)/10000</f>
        <v>860.4228</v>
      </c>
      <c r="F14" s="40" cm="1">
        <f t="array" ref="F14">SUM(IF([2]Sheet1!$A:$A=封面!E5,[2]Sheet1!$N:$O,0))/10000</f>
        <v>0</v>
      </c>
      <c r="G14" s="40"/>
      <c r="H14" s="40" cm="1">
        <f t="array" ref="H14">SUM(IF([2]Sheet1!$A:$A=封面!E5,[2]Sheet1!$P:$T,0))/10000</f>
        <v>18.4933</v>
      </c>
      <c r="I14" s="40" cm="1">
        <f t="array" ref="I14">SUM(IF([2]Sheet1!$A:$A=封面!E5,[2]Sheet1!$U:$AH,0))/10000</f>
        <v>182.63549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2024-10-17T03:50:25Z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9B6C3B80BB8A4569AAFEE7FD513ECC50_13</vt:lpwstr>
  </property>
  <property fmtid="{D5CDD505-2E9C-101B-9397-08002B2CF9AE}" pid="3" name="KSOProductBuildVer">
    <vt:lpwstr>2052-12.1.0.18276</vt:lpwstr>
  </property>
</Properties>
</file>