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5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<sst xmlns="http://schemas.openxmlformats.org/spreadsheetml/2006/main" count="1627" uniqueCount="569">
  <si>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</si>
  <si>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</si>
  <si>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</si>
  <si>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益阳市赫山区梓山湖学校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</si>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</sst>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I4" sqref="I4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127038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部门：127038_益阳市赫山区梓山湖学校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3275.9153</v>
      </c>
      <c r="D6" s="32">
        <f>D7+D31</f>
        <v>3199.7228</v>
      </c>
      <c r="E6" s="32">
        <f>E16</f>
        <v>76.1925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3199.7228</v>
      </c>
      <c r="D7" s="32">
        <f>SUM(D8:D15)</f>
        <v>3199.7228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1530.5492</v>
      </c>
      <c r="D8" s="36">
        <f>VLOOKUP(封面!E5,[2]Sheet1!$A:$B,2,0)/10000</f>
        <v>1530.5492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782.356</v>
      </c>
      <c r="D11" s="36">
        <f>VLOOKUP(封面!E5,[2]Sheet1!$A:$F,6,0)/10000</f>
        <v>782.356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374.2525</v>
      </c>
      <c r="D12" s="36">
        <f>VLOOKUP(封面!E5,[2]Sheet1!$A:$G,7,0)/10000</f>
        <v>374.2525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231.9078</v>
      </c>
      <c r="D13" s="36">
        <f>VLOOKUP(封面!E5,[2]Sheet1!$A:$H,8,0)/10000</f>
        <v>231.9078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280.6573</v>
      </c>
      <c r="D14" s="36">
        <f>VLOOKUP(封面!E5,[2]Sheet1!$A:$I,9,0)/10000</f>
        <v>280.6573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76.1925</v>
      </c>
      <c r="D16" s="32"/>
      <c r="E16" s="32">
        <f>E28+E29</f>
        <v>76.1925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30.477</v>
      </c>
      <c r="D28" s="36"/>
      <c r="E28" s="36">
        <f>VLOOKUP(封面!E5,[2]Sheet1!$A:$P,16,0)/10000</f>
        <v>30.477</v>
      </c>
    </row>
    <row r="29" ht="19.55" customHeight="1" spans="1:5">
      <c r="A29" s="35" t="s">
        <v>284</v>
      </c>
      <c r="B29" s="35" t="s">
        <v>285</v>
      </c>
      <c r="C29" s="36">
        <f>E29</f>
        <v>45.7155</v>
      </c>
      <c r="D29" s="36"/>
      <c r="E29" s="36">
        <f>VLOOKUP(封面!E5,[2]Sheet1!$A:$Q,17,0)/10000</f>
        <v>45.7155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0</v>
      </c>
      <c r="D31" s="32">
        <f>D32+D33</f>
        <v>0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0</v>
      </c>
      <c r="D33" s="36">
        <f>VLOOKUP(封面!E5,[2]Sheet1!$A:$O,15,0)/10000</f>
        <v>0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3275.9153</v>
      </c>
      <c r="D8" s="32">
        <f>D11</f>
        <v>3199.7228</v>
      </c>
      <c r="E8" s="32">
        <f>E11</f>
        <v>2312.9052</v>
      </c>
      <c r="F8" s="32">
        <f>F11</f>
        <v>1530.5492</v>
      </c>
      <c r="G8" s="32">
        <f>G11</f>
        <v>0</v>
      </c>
      <c r="H8" s="32"/>
      <c r="I8" s="32">
        <f>I11</f>
        <v>0</v>
      </c>
      <c r="J8" s="32">
        <f>J11</f>
        <v>782.356</v>
      </c>
      <c r="K8" s="32">
        <f>K11</f>
        <v>606.1603</v>
      </c>
      <c r="L8" s="32">
        <f>L11</f>
        <v>374.2525</v>
      </c>
      <c r="M8" s="32"/>
      <c r="N8" s="32">
        <f>N11</f>
        <v>231.9078</v>
      </c>
      <c r="O8" s="32"/>
      <c r="P8" s="32"/>
      <c r="Q8" s="32"/>
      <c r="R8" s="32">
        <f>R11</f>
        <v>280.6573</v>
      </c>
      <c r="S8" s="32">
        <f>S11</f>
        <v>0</v>
      </c>
      <c r="T8" s="32">
        <f>T11</f>
        <v>76.1925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30.477</v>
      </c>
      <c r="AS8" s="32">
        <f>AS11</f>
        <v>45.7155</v>
      </c>
      <c r="AT8" s="32"/>
      <c r="AU8" s="32"/>
      <c r="AV8" s="32"/>
      <c r="AW8" s="32">
        <f>AW11</f>
        <v>0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0</v>
      </c>
    </row>
    <row r="9" ht="19.55" customHeight="1" spans="1:61">
      <c r="A9" s="29" t="s">
        <v>165</v>
      </c>
      <c r="B9" s="29" t="s">
        <v>226</v>
      </c>
      <c r="C9" s="32">
        <f>C11</f>
        <v>3275.9153</v>
      </c>
      <c r="D9" s="32">
        <f>D11</f>
        <v>3199.7228</v>
      </c>
      <c r="E9" s="32">
        <f>E11</f>
        <v>2312.9052</v>
      </c>
      <c r="F9" s="32">
        <f>F11</f>
        <v>1530.5492</v>
      </c>
      <c r="G9" s="32">
        <f>G12</f>
        <v>0</v>
      </c>
      <c r="H9" s="32"/>
      <c r="I9" s="32">
        <f>I11</f>
        <v>0</v>
      </c>
      <c r="J9" s="32">
        <f>J11</f>
        <v>782.356</v>
      </c>
      <c r="K9" s="32">
        <f>K11</f>
        <v>606.1603</v>
      </c>
      <c r="L9" s="32">
        <f>L11</f>
        <v>374.2525</v>
      </c>
      <c r="M9" s="32"/>
      <c r="N9" s="32">
        <f>N11</f>
        <v>231.9078</v>
      </c>
      <c r="O9" s="32"/>
      <c r="P9" s="32"/>
      <c r="Q9" s="32"/>
      <c r="R9" s="32">
        <f>R11</f>
        <v>280.6573</v>
      </c>
      <c r="S9" s="32">
        <f>S11</f>
        <v>0</v>
      </c>
      <c r="T9" s="32">
        <f>T11</f>
        <v>76.1925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30.477</v>
      </c>
      <c r="AS9" s="32">
        <f>AS11</f>
        <v>45.7155</v>
      </c>
      <c r="AT9" s="32"/>
      <c r="AU9" s="32"/>
      <c r="AV9" s="32"/>
      <c r="AW9" s="32">
        <f>AW11</f>
        <v>0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0</v>
      </c>
    </row>
    <row r="10" ht="19.55" customHeight="1" spans="1:61">
      <c r="A10" s="30" t="s">
        <v>356</v>
      </c>
      <c r="B10" s="30" t="s">
        <v>357</v>
      </c>
      <c r="C10" s="32">
        <f>C11</f>
        <v>3275.9153</v>
      </c>
      <c r="D10" s="32">
        <f>D11</f>
        <v>3199.7228</v>
      </c>
      <c r="E10" s="32">
        <f>E11</f>
        <v>2312.9052</v>
      </c>
      <c r="F10" s="32">
        <f>F11</f>
        <v>1530.5492</v>
      </c>
      <c r="G10" s="32">
        <f>G11</f>
        <v>0</v>
      </c>
      <c r="H10" s="32">
        <v>0</v>
      </c>
      <c r="I10" s="32">
        <f>I11</f>
        <v>0</v>
      </c>
      <c r="J10" s="32">
        <f>J11</f>
        <v>782.356</v>
      </c>
      <c r="K10" s="32">
        <f>K11</f>
        <v>606.1603</v>
      </c>
      <c r="L10" s="32">
        <f>L11</f>
        <v>374.2525</v>
      </c>
      <c r="M10" s="32">
        <v>0</v>
      </c>
      <c r="N10" s="32">
        <f>N11</f>
        <v>231.9078</v>
      </c>
      <c r="O10" s="32">
        <v>0</v>
      </c>
      <c r="P10" s="32">
        <v>0</v>
      </c>
      <c r="Q10" s="32">
        <v>0</v>
      </c>
      <c r="R10" s="32">
        <f>R11</f>
        <v>280.6573</v>
      </c>
      <c r="S10" s="32">
        <f>S11</f>
        <v>0</v>
      </c>
      <c r="T10" s="32">
        <f>T11</f>
        <v>76.1925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30.477</v>
      </c>
      <c r="AS10" s="32">
        <f>AS11</f>
        <v>45.7155</v>
      </c>
      <c r="AT10" s="32"/>
      <c r="AU10" s="32"/>
      <c r="AV10" s="32"/>
      <c r="AW10" s="32">
        <f>AW11</f>
        <v>0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0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3275.9153</v>
      </c>
      <c r="D11" s="33">
        <f>E11+K11+R11+S11</f>
        <v>3199.7228</v>
      </c>
      <c r="E11" s="33">
        <f>F11+G11+I11+J11</f>
        <v>2312.9052</v>
      </c>
      <c r="F11" s="33">
        <f>'8一般公共预算基本支出表（纵向）'!D8</f>
        <v>1530.5492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782.356</v>
      </c>
      <c r="K11" s="33">
        <f>L11+N11</f>
        <v>606.1603</v>
      </c>
      <c r="L11" s="33">
        <f>'8一般公共预算基本支出表（纵向）'!D12</f>
        <v>374.2525</v>
      </c>
      <c r="M11" s="33"/>
      <c r="N11" s="33">
        <f>'8一般公共预算基本支出表（纵向）'!D13</f>
        <v>231.9078</v>
      </c>
      <c r="O11" s="33"/>
      <c r="P11" s="33"/>
      <c r="Q11" s="33"/>
      <c r="R11" s="33">
        <f>'8一般公共预算基本支出表（纵向）'!D14</f>
        <v>280.6573</v>
      </c>
      <c r="S11" s="33">
        <f>'8一般公共预算基本支出表（纵向）'!D15</f>
        <v>0</v>
      </c>
      <c r="T11" s="33">
        <f>'8一般公共预算基本支出表（纵向）'!C16</f>
        <v>76.1925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30.477</v>
      </c>
      <c r="AS11" s="33">
        <f>'8一般公共预算基本支出表（纵向）'!E29</f>
        <v>45.7155</v>
      </c>
      <c r="AT11" s="33"/>
      <c r="AU11" s="33"/>
      <c r="AV11" s="33"/>
      <c r="AW11" s="33">
        <f>'8一般公共预算基本支出表（纵向）'!D31</f>
        <v>0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0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部门：127038_益阳市赫山区梓山湖学校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3275.9153</v>
      </c>
      <c r="D6" s="28">
        <f t="shared" si="0"/>
        <v>3199.7228</v>
      </c>
      <c r="E6" s="28">
        <f t="shared" si="0"/>
        <v>2312.9052</v>
      </c>
      <c r="F6" s="28">
        <f t="shared" si="0"/>
        <v>606.1603</v>
      </c>
      <c r="G6" s="28">
        <f t="shared" si="0"/>
        <v>280.6573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3275.9153</v>
      </c>
      <c r="D7" s="28">
        <f t="shared" si="1"/>
        <v>3199.7228</v>
      </c>
      <c r="E7" s="28">
        <f t="shared" si="1"/>
        <v>2312.9052</v>
      </c>
      <c r="F7" s="28">
        <f t="shared" si="1"/>
        <v>606.1603</v>
      </c>
      <c r="G7" s="28">
        <f t="shared" si="1"/>
        <v>280.6573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3275.9153</v>
      </c>
      <c r="D8" s="28">
        <f t="shared" si="2"/>
        <v>3199.7228</v>
      </c>
      <c r="E8" s="28">
        <f t="shared" si="2"/>
        <v>2312.9052</v>
      </c>
      <c r="F8" s="28">
        <f t="shared" si="2"/>
        <v>606.1603</v>
      </c>
      <c r="G8" s="28">
        <f t="shared" si="2"/>
        <v>280.6573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3275.9153</v>
      </c>
      <c r="D9" s="6">
        <f>E9+F9+G9+H9</f>
        <v>3199.7228</v>
      </c>
      <c r="E9" s="21">
        <f>'9一般公共预算基本支出表（横向）'!E11</f>
        <v>2312.9052</v>
      </c>
      <c r="F9" s="21">
        <f>'9一般公共预算基本支出表（横向）'!K11</f>
        <v>606.1603</v>
      </c>
      <c r="G9" s="21">
        <f>'9一般公共预算基本支出表（横向）'!R11</f>
        <v>280.6573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部门：127038_益阳市赫山区梓山湖学校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3199.7228</v>
      </c>
      <c r="D6" s="13">
        <f t="shared" si="0"/>
        <v>2312.9052</v>
      </c>
      <c r="E6" s="13">
        <f t="shared" si="0"/>
        <v>1530.5492</v>
      </c>
      <c r="F6" s="13">
        <f t="shared" si="0"/>
        <v>0</v>
      </c>
      <c r="G6" s="13">
        <f t="shared" si="0"/>
        <v>0</v>
      </c>
      <c r="H6" s="13">
        <f t="shared" si="0"/>
        <v>782.356</v>
      </c>
      <c r="I6" s="13">
        <f t="shared" si="0"/>
        <v>606.1603</v>
      </c>
      <c r="J6" s="13">
        <f t="shared" si="0"/>
        <v>374.2525</v>
      </c>
      <c r="K6" s="13"/>
      <c r="L6" s="13">
        <f>L9</f>
        <v>231.9078</v>
      </c>
      <c r="M6" s="13"/>
      <c r="N6" s="13"/>
      <c r="O6" s="13">
        <f>O9</f>
        <v>280.6573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3199.7228</v>
      </c>
      <c r="D7" s="13">
        <f t="shared" si="1"/>
        <v>2312.9052</v>
      </c>
      <c r="E7" s="13">
        <f t="shared" si="1"/>
        <v>1530.5492</v>
      </c>
      <c r="F7" s="13">
        <f t="shared" si="1"/>
        <v>0</v>
      </c>
      <c r="G7" s="13">
        <f t="shared" si="1"/>
        <v>0</v>
      </c>
      <c r="H7" s="13">
        <f t="shared" si="1"/>
        <v>782.356</v>
      </c>
      <c r="I7" s="13">
        <f t="shared" si="1"/>
        <v>606.1603</v>
      </c>
      <c r="J7" s="13">
        <f t="shared" si="1"/>
        <v>374.2525</v>
      </c>
      <c r="K7" s="13"/>
      <c r="L7" s="13">
        <f>L9</f>
        <v>231.9078</v>
      </c>
      <c r="M7" s="13"/>
      <c r="N7" s="13"/>
      <c r="O7" s="13">
        <f>O9</f>
        <v>280.6573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3199.7228</v>
      </c>
      <c r="D8" s="13">
        <f t="shared" si="2"/>
        <v>2312.9052</v>
      </c>
      <c r="E8" s="13">
        <f t="shared" si="2"/>
        <v>1530.5492</v>
      </c>
      <c r="F8" s="13">
        <f t="shared" si="2"/>
        <v>0</v>
      </c>
      <c r="G8" s="13">
        <f t="shared" si="2"/>
        <v>0</v>
      </c>
      <c r="H8" s="13">
        <f t="shared" si="2"/>
        <v>782.356</v>
      </c>
      <c r="I8" s="13">
        <f t="shared" si="2"/>
        <v>606.1603</v>
      </c>
      <c r="J8" s="13">
        <f t="shared" si="2"/>
        <v>374.2525</v>
      </c>
      <c r="K8" s="13"/>
      <c r="L8" s="13">
        <f>L9</f>
        <v>231.9078</v>
      </c>
      <c r="M8" s="13"/>
      <c r="N8" s="13"/>
      <c r="O8" s="13">
        <f>O9</f>
        <v>280.6573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3199.7228</v>
      </c>
      <c r="D9" s="21">
        <f>E9+H9+F9+G9</f>
        <v>2312.9052</v>
      </c>
      <c r="E9" s="21">
        <f>'8一般公共预算基本支出表（纵向）'!D8</f>
        <v>1530.5492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782.356</v>
      </c>
      <c r="I9" s="6">
        <f>J9+L9</f>
        <v>606.1603</v>
      </c>
      <c r="J9" s="21">
        <f>'9一般公共预算基本支出表（横向）'!L11</f>
        <v>374.2525</v>
      </c>
      <c r="K9" s="21"/>
      <c r="L9" s="21">
        <f>'9一般公共预算基本支出表（横向）'!N11</f>
        <v>231.9078</v>
      </c>
      <c r="M9" s="21"/>
      <c r="N9" s="21"/>
      <c r="O9" s="21">
        <f>'9一般公共预算基本支出表（横向）'!R11</f>
        <v>280.6573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部门：127038_益阳市赫山区梓山湖学校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0</v>
      </c>
      <c r="D6" s="13"/>
      <c r="E6" s="13"/>
      <c r="F6" s="13"/>
      <c r="G6" s="13">
        <f>G9</f>
        <v>0</v>
      </c>
      <c r="H6" s="13">
        <f>H9</f>
        <v>0</v>
      </c>
    </row>
    <row r="7" ht="19.55" customHeight="1" spans="1:8">
      <c r="A7" s="29" t="s">
        <v>165</v>
      </c>
      <c r="B7" s="29" t="s">
        <v>226</v>
      </c>
      <c r="C7" s="13">
        <f>C9</f>
        <v>0</v>
      </c>
      <c r="D7" s="13"/>
      <c r="E7" s="13"/>
      <c r="F7" s="13"/>
      <c r="G7" s="13">
        <f>G9</f>
        <v>0</v>
      </c>
      <c r="H7" s="13">
        <f>H9</f>
        <v>0</v>
      </c>
    </row>
    <row r="8" ht="19.55" customHeight="1" spans="1:8">
      <c r="A8" s="30" t="s">
        <v>356</v>
      </c>
      <c r="B8" s="30" t="s">
        <v>357</v>
      </c>
      <c r="C8" s="13">
        <f>C9</f>
        <v>0</v>
      </c>
      <c r="D8" s="13"/>
      <c r="E8" s="13"/>
      <c r="F8" s="13"/>
      <c r="G8" s="13">
        <f>G9</f>
        <v>0</v>
      </c>
      <c r="H8" s="13">
        <f>H9</f>
        <v>0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0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0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部门：127038_益阳市赫山区梓山湖学校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0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0</v>
      </c>
    </row>
    <row r="7" ht="19.55" customHeight="1" spans="1:15">
      <c r="A7" s="29" t="s">
        <v>165</v>
      </c>
      <c r="B7" s="29" t="s">
        <v>226</v>
      </c>
      <c r="C7" s="6">
        <f>D7+O7</f>
        <v>0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0</v>
      </c>
    </row>
    <row r="8" ht="19.55" customHeight="1" spans="1:15">
      <c r="A8" s="30" t="s">
        <v>356</v>
      </c>
      <c r="B8" s="30" t="s">
        <v>357</v>
      </c>
      <c r="C8" s="6">
        <f>D8+O8</f>
        <v>0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0</v>
      </c>
    </row>
    <row r="9" ht="19.55" customHeight="1" spans="1:15">
      <c r="A9" s="30" t="s">
        <v>173</v>
      </c>
      <c r="B9" s="30" t="s">
        <v>174</v>
      </c>
      <c r="C9" s="6">
        <f>D9+O9</f>
        <v>0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0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部门：127038_益阳市赫山区梓山湖学校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76.1925</v>
      </c>
      <c r="D6" s="28">
        <v>76.1925</v>
      </c>
      <c r="E6" s="21">
        <v>22.85775</v>
      </c>
      <c r="F6" s="21">
        <v>11.428875</v>
      </c>
      <c r="G6" s="21">
        <v>11.428875</v>
      </c>
      <c r="H6" s="28"/>
      <c r="I6" s="28"/>
      <c r="J6" s="21"/>
      <c r="K6" s="28"/>
      <c r="L6" s="28"/>
      <c r="M6" s="21">
        <v>11.428875</v>
      </c>
      <c r="N6" s="28">
        <v>19.048125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76.1925</v>
      </c>
      <c r="D7" s="28">
        <v>76.1925</v>
      </c>
      <c r="E7" s="21">
        <v>22.85775</v>
      </c>
      <c r="F7" s="21">
        <v>11.428875</v>
      </c>
      <c r="G7" s="21">
        <v>11.428875</v>
      </c>
      <c r="H7" s="28"/>
      <c r="I7" s="28"/>
      <c r="J7" s="21"/>
      <c r="K7" s="28"/>
      <c r="L7" s="28"/>
      <c r="M7" s="21">
        <v>11.428875</v>
      </c>
      <c r="N7" s="28">
        <v>19.048125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76.1925</v>
      </c>
      <c r="D8" s="28">
        <v>76.1925</v>
      </c>
      <c r="E8" s="21">
        <v>22.85775</v>
      </c>
      <c r="F8" s="21">
        <v>11.428875</v>
      </c>
      <c r="G8" s="21">
        <v>11.428875</v>
      </c>
      <c r="H8" s="28"/>
      <c r="I8" s="28"/>
      <c r="J8" s="21"/>
      <c r="K8" s="28"/>
      <c r="L8" s="28"/>
      <c r="M8" s="21">
        <v>11.428875</v>
      </c>
      <c r="N8" s="28">
        <v>19.048125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76.1925</v>
      </c>
      <c r="D9" s="21">
        <f>'15商品服务'!C9</f>
        <v>76.1925</v>
      </c>
      <c r="E9" s="21">
        <f>C9*0.3</f>
        <v>22.85775</v>
      </c>
      <c r="F9" s="21">
        <f>C9*0.15</f>
        <v>11.428875</v>
      </c>
      <c r="G9" s="21">
        <f>C9*0.15</f>
        <v>11.428875</v>
      </c>
      <c r="H9" s="21"/>
      <c r="I9" s="21"/>
      <c r="J9" s="21"/>
      <c r="K9" s="21"/>
      <c r="L9" s="21"/>
      <c r="M9" s="21">
        <f>C9*0.15</f>
        <v>11.428875</v>
      </c>
      <c r="N9" s="21">
        <f>C9*0.25</f>
        <v>19.048125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部门：127038_益阳市赫山区梓山湖学校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76.1925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30.477</v>
      </c>
      <c r="Z6" s="28">
        <f>Z9</f>
        <v>45.7155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76.1925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30.477</v>
      </c>
      <c r="Z7" s="28">
        <f>Z9</f>
        <v>45.7155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76.1925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30.477</v>
      </c>
      <c r="Z8" s="28">
        <f>Z9</f>
        <v>45.7155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76.1925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30.477</v>
      </c>
      <c r="Z9" s="21">
        <f>'8一般公共预算基本支出表（纵向）'!E29</f>
        <v>45.7155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部门：127038_益阳市赫山区梓山湖学校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127038</v>
      </c>
      <c r="B7" s="12" t="str">
        <f>封面!E5</f>
        <v>益阳市赫山区梓山湖学校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127038</v>
      </c>
      <c r="B8" s="19" t="str">
        <f>B7</f>
        <v>益阳市赫山区梓山湖学校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部门：127038_益阳市赫山区梓山湖学校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部门：127038_益阳市赫山区梓山湖学校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部门：127038_益阳市赫山区梓山湖学校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部门：127038_益阳市赫山区梓山湖学校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部门：127038_益阳市赫山区梓山湖学校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185.8576</v>
      </c>
      <c r="D7" s="13"/>
      <c r="E7" s="13"/>
      <c r="F7" s="13"/>
      <c r="G7" s="13"/>
      <c r="H7" s="13">
        <f>H12</f>
        <v>185.8576</v>
      </c>
    </row>
    <row r="8" ht="22.8" customHeight="1" spans="1:8">
      <c r="A8" s="12">
        <f>'16三公'!A7</f>
        <v>127038</v>
      </c>
      <c r="B8" s="12" t="str">
        <f>'16三公'!B7</f>
        <v>益阳市赫山区梓山湖学校</v>
      </c>
      <c r="C8" s="13">
        <f t="shared" si="0"/>
        <v>185.8576</v>
      </c>
      <c r="D8" s="13"/>
      <c r="E8" s="13"/>
      <c r="F8" s="13"/>
      <c r="G8" s="13"/>
      <c r="H8" s="13">
        <f>H12</f>
        <v>185.8576</v>
      </c>
    </row>
    <row r="9" ht="22.8" customHeight="1" spans="1:8">
      <c r="A9" s="20">
        <f>A8</f>
        <v>127038</v>
      </c>
      <c r="B9" s="20" t="str">
        <f>B8</f>
        <v>益阳市赫山区梓山湖学校</v>
      </c>
      <c r="C9" s="13">
        <f t="shared" si="0"/>
        <v>185.8576</v>
      </c>
      <c r="D9" s="13"/>
      <c r="E9" s="13"/>
      <c r="F9" s="13"/>
      <c r="G9" s="13"/>
      <c r="H9" s="13">
        <f>H12</f>
        <v>185.8576</v>
      </c>
    </row>
    <row r="10" ht="22.8" customHeight="1" spans="1:8">
      <c r="A10" s="20" t="s">
        <v>395</v>
      </c>
      <c r="B10" s="20" t="s">
        <v>396</v>
      </c>
      <c r="C10" s="13">
        <f t="shared" si="0"/>
        <v>185.8576</v>
      </c>
      <c r="D10" s="13"/>
      <c r="E10" s="13"/>
      <c r="F10" s="13"/>
      <c r="G10" s="13"/>
      <c r="H10" s="13">
        <f>H12</f>
        <v>185.8576</v>
      </c>
    </row>
    <row r="11" ht="22.8" customHeight="1" spans="1:8">
      <c r="A11" s="20" t="s">
        <v>397</v>
      </c>
      <c r="B11" s="20" t="s">
        <v>398</v>
      </c>
      <c r="C11" s="13">
        <f t="shared" si="0"/>
        <v>185.8576</v>
      </c>
      <c r="D11" s="13"/>
      <c r="E11" s="13"/>
      <c r="F11" s="13"/>
      <c r="G11" s="13"/>
      <c r="H11" s="13">
        <f>H12</f>
        <v>185.8576</v>
      </c>
    </row>
    <row r="12" ht="22.8" customHeight="1" spans="1:8">
      <c r="A12" s="19" t="s">
        <v>399</v>
      </c>
      <c r="B12" s="19" t="s">
        <v>400</v>
      </c>
      <c r="C12" s="6">
        <f t="shared" si="0"/>
        <v>185.8576</v>
      </c>
      <c r="D12" s="6"/>
      <c r="E12" s="21"/>
      <c r="F12" s="21"/>
      <c r="G12" s="21"/>
      <c r="H12" s="21">
        <f>'1收支总表'!B32</f>
        <v>185.8576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部门：127038_益阳市赫山区梓山湖学校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903.381185</v>
      </c>
      <c r="D7" s="13">
        <f>M8</f>
        <v>903.381185</v>
      </c>
      <c r="E7" s="13"/>
      <c r="F7" s="13"/>
      <c r="G7" s="13"/>
      <c r="H7" s="13"/>
      <c r="I7" s="13"/>
      <c r="J7" s="13"/>
      <c r="K7" s="13"/>
      <c r="L7" s="13"/>
      <c r="M7" s="13">
        <f>M8</f>
        <v>903.381185</v>
      </c>
      <c r="N7" s="14"/>
    </row>
    <row r="8" ht="22.8" customHeight="1" spans="1:14">
      <c r="A8" s="12">
        <f>'21财政专户管理资金'!$A$8</f>
        <v>127038</v>
      </c>
      <c r="B8" s="12" t="str">
        <f>'21财政专户管理资金'!B8</f>
        <v>益阳市赫山区梓山湖学校</v>
      </c>
      <c r="C8" s="13">
        <f>D8</f>
        <v>903.381185</v>
      </c>
      <c r="D8" s="13">
        <f>M8</f>
        <v>903.381185</v>
      </c>
      <c r="E8" s="13"/>
      <c r="F8" s="13"/>
      <c r="G8" s="13"/>
      <c r="H8" s="13"/>
      <c r="I8" s="13"/>
      <c r="J8" s="13"/>
      <c r="K8" s="13"/>
      <c r="L8" s="13"/>
      <c r="M8" s="13">
        <f>SUM(M9:M28)</f>
        <v>903.381185</v>
      </c>
      <c r="N8" s="14"/>
    </row>
    <row r="9" ht="22.8" customHeight="1" spans="1:14">
      <c r="A9" s="8">
        <f>'21财政专户管理资金'!$A$8</f>
        <v>127038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127038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127038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127038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127038</v>
      </c>
      <c r="B13" s="19" t="s">
        <v>419</v>
      </c>
      <c r="C13" s="6">
        <f t="shared" si="0"/>
        <v>398.38</v>
      </c>
      <c r="D13" s="6">
        <f t="shared" si="1"/>
        <v>398.38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398.38</v>
      </c>
      <c r="N13" s="5"/>
    </row>
    <row r="14" ht="22.8" customHeight="1" spans="1:14">
      <c r="A14" s="8">
        <f>'21财政专户管理资金'!$A$8</f>
        <v>127038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127038</v>
      </c>
      <c r="B15" s="19" t="s">
        <v>421</v>
      </c>
      <c r="C15" s="6">
        <f t="shared" si="0"/>
        <v>467.404285</v>
      </c>
      <c r="D15" s="6">
        <f t="shared" si="1"/>
        <v>467.404285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467.404285</v>
      </c>
      <c r="N15" s="5"/>
    </row>
    <row r="16" ht="22.8" customHeight="1" spans="1:14">
      <c r="A16" s="8">
        <f>'21财政专户管理资金'!$A$8</f>
        <v>127038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127038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127038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127038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127038</v>
      </c>
      <c r="B20" s="19" t="s">
        <v>426</v>
      </c>
      <c r="C20" s="6">
        <f t="shared" si="0"/>
        <v>3.915</v>
      </c>
      <c r="D20" s="6">
        <f t="shared" si="1"/>
        <v>3.915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3.915</v>
      </c>
      <c r="N20" s="5"/>
    </row>
    <row r="21" ht="22.8" customHeight="1" spans="1:14">
      <c r="A21" s="8">
        <f>'21财政专户管理资金'!$A$8</f>
        <v>127038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127038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127038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127038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127038</v>
      </c>
      <c r="B25" s="19" t="s">
        <v>431</v>
      </c>
      <c r="C25" s="6">
        <f t="shared" si="0"/>
        <v>33.6819</v>
      </c>
      <c r="D25" s="6">
        <f t="shared" si="1"/>
        <v>33.6819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33.6819</v>
      </c>
      <c r="N25" s="5"/>
    </row>
    <row r="26" ht="22.8" customHeight="1" spans="1:14">
      <c r="A26" s="8">
        <f>'21财政专户管理资金'!$A$8</f>
        <v>127038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127038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127038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部门：127038_益阳市赫山区梓山湖学校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127038</v>
      </c>
      <c r="B6" s="12" t="str">
        <f>'22专项清单'!B8</f>
        <v>益阳市赫山区梓山湖学校</v>
      </c>
      <c r="C6" s="13">
        <f>'22专项清单'!C7</f>
        <v>903.381185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127038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127038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127038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127038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127038</v>
      </c>
      <c r="B51" s="5" t="s">
        <v>419</v>
      </c>
      <c r="C51" s="6">
        <f>VLOOKUP(B51,'22专项清单'!B:C,2,0)</f>
        <v>398.38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127038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127038</v>
      </c>
      <c r="B73" s="5" t="s">
        <v>421</v>
      </c>
      <c r="C73" s="6">
        <f>VLOOKUP(B73,'22专项清单'!B:C,2,0)</f>
        <v>467.404285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127038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127038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127038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127038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127038</v>
      </c>
      <c r="B128" s="5" t="s">
        <v>426</v>
      </c>
      <c r="C128" s="6">
        <f>VLOOKUP(B128,'22专项清单'!B:C,2,0)</f>
        <v>3.915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127038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127038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127038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127038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127038</v>
      </c>
      <c r="B183" s="5" t="s">
        <v>431</v>
      </c>
      <c r="C183" s="6">
        <f>VLOOKUP(B183,'22专项清单'!B:C,2,0)</f>
        <v>33.6819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127038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127038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127038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部门：127038_益阳市赫山区梓山湖学校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127038</v>
      </c>
      <c r="B8" s="5" t="str">
        <f>'23项目支出绩效目标表'!B6</f>
        <v>益阳市赫山区梓山湖学校</v>
      </c>
      <c r="C8" s="6">
        <f>D8+F8+G8</f>
        <v>4365.154085</v>
      </c>
      <c r="D8" s="6">
        <f>'1收支总表'!B6</f>
        <v>3780.916485</v>
      </c>
      <c r="E8" s="6"/>
      <c r="F8" s="6">
        <f>'1收支总表'!B23</f>
        <v>398.38</v>
      </c>
      <c r="G8" s="6">
        <f>'1收支总表'!B32</f>
        <v>185.8576</v>
      </c>
      <c r="H8" s="6">
        <f>'1收支总表'!F6</f>
        <v>3461.7729</v>
      </c>
      <c r="I8" s="6">
        <f>'1收支总表'!F10</f>
        <v>903.381185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部门：127038_益阳市赫山区梓山湖学校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3780.916485</v>
      </c>
      <c r="C6" s="5" t="s">
        <v>40</v>
      </c>
      <c r="D6" s="21"/>
      <c r="E6" s="14" t="s">
        <v>41</v>
      </c>
      <c r="F6" s="13">
        <f>SUM(F7:F9)</f>
        <v>3461.7729</v>
      </c>
      <c r="G6" s="5" t="s">
        <v>42</v>
      </c>
      <c r="H6" s="6">
        <f>F7</f>
        <v>3385.5804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3385.5804</v>
      </c>
      <c r="G7" s="5" t="s">
        <v>46</v>
      </c>
      <c r="H7" s="6">
        <f>F8+F12</f>
        <v>979.573685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76.1925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0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4179.296485</v>
      </c>
      <c r="E10" s="14" t="s">
        <v>57</v>
      </c>
      <c r="F10" s="13">
        <f>F12+F16</f>
        <v>903.381185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903.381185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185.8576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0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398.38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185.8576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4365.154085</v>
      </c>
      <c r="C37" s="14" t="s">
        <v>127</v>
      </c>
      <c r="D37" s="13">
        <f>D13+D10</f>
        <v>4365.154085</v>
      </c>
      <c r="E37" s="14" t="s">
        <v>127</v>
      </c>
      <c r="F37" s="13">
        <f>F10+F6</f>
        <v>4365.154085</v>
      </c>
      <c r="G37" s="14" t="s">
        <v>127</v>
      </c>
      <c r="H37" s="13">
        <f>H14+H8+H7+H6</f>
        <v>4365.154085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4365.154085</v>
      </c>
      <c r="C40" s="14" t="s">
        <v>131</v>
      </c>
      <c r="D40" s="13">
        <f>D37</f>
        <v>4365.154085</v>
      </c>
      <c r="E40" s="14" t="s">
        <v>131</v>
      </c>
      <c r="F40" s="13">
        <f>F37</f>
        <v>4365.154085</v>
      </c>
      <c r="G40" s="14" t="s">
        <v>131</v>
      </c>
      <c r="H40" s="13">
        <f>H37</f>
        <v>4365.154085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部门：127038_益阳市赫山区梓山湖学校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4365.154085</v>
      </c>
      <c r="D7" s="28">
        <f>D8</f>
        <v>4365.154085</v>
      </c>
      <c r="E7" s="28">
        <f>E9</f>
        <v>3780.916485</v>
      </c>
      <c r="F7" s="28"/>
      <c r="G7" s="28"/>
      <c r="H7" s="28"/>
      <c r="I7" s="28">
        <f>I9</f>
        <v>398.38</v>
      </c>
      <c r="J7" s="28"/>
      <c r="K7" s="28"/>
      <c r="L7" s="28"/>
      <c r="M7" s="28"/>
      <c r="N7" s="28"/>
      <c r="O7" s="28"/>
      <c r="P7" s="28"/>
      <c r="Q7" s="28"/>
      <c r="R7" s="28">
        <f>R9</f>
        <v>185.8576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127038</v>
      </c>
      <c r="B8" s="12" t="str">
        <f>B9</f>
        <v>益阳市赫山区梓山湖学校</v>
      </c>
      <c r="C8" s="28">
        <f>C9</f>
        <v>4365.154085</v>
      </c>
      <c r="D8" s="28">
        <f>D9</f>
        <v>4365.154085</v>
      </c>
      <c r="E8" s="28">
        <f>E9</f>
        <v>3780.916485</v>
      </c>
      <c r="F8" s="28"/>
      <c r="G8" s="28"/>
      <c r="H8" s="28"/>
      <c r="I8" s="28">
        <f>I9</f>
        <v>398.38</v>
      </c>
      <c r="J8" s="28"/>
      <c r="K8" s="28"/>
      <c r="L8" s="28"/>
      <c r="M8" s="28"/>
      <c r="N8" s="28"/>
      <c r="O8" s="28"/>
      <c r="P8" s="28"/>
      <c r="Q8" s="28"/>
      <c r="R8" s="28">
        <f>R9</f>
        <v>185.8576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127038</v>
      </c>
      <c r="B9" s="56" t="str">
        <f>封面!E5</f>
        <v>益阳市赫山区梓山湖学校</v>
      </c>
      <c r="C9" s="21">
        <f>D9</f>
        <v>4365.154085</v>
      </c>
      <c r="D9" s="21">
        <f>E9+I9+R9</f>
        <v>4365.154085</v>
      </c>
      <c r="E9" s="6">
        <f>'1收支总表'!B6</f>
        <v>3780.916485</v>
      </c>
      <c r="F9" s="6"/>
      <c r="G9" s="6"/>
      <c r="H9" s="6"/>
      <c r="I9" s="6">
        <f>'1收支总表'!B23</f>
        <v>398.38</v>
      </c>
      <c r="J9" s="6"/>
      <c r="K9" s="6"/>
      <c r="L9" s="6"/>
      <c r="M9" s="6"/>
      <c r="N9" s="6"/>
      <c r="O9" s="6"/>
      <c r="P9" s="6"/>
      <c r="Q9" s="6"/>
      <c r="R9" s="6">
        <f>'1收支总表'!B32</f>
        <v>185.8576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部门：127038_益阳市赫山区梓山湖学校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4365.154085</v>
      </c>
      <c r="G6" s="47">
        <f>G7</f>
        <v>3461.7729</v>
      </c>
      <c r="H6" s="47">
        <f>H7</f>
        <v>903.381185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127038</v>
      </c>
      <c r="E7" s="49" t="str">
        <f>封面!E5</f>
        <v>益阳市赫山区梓山湖学校</v>
      </c>
      <c r="F7" s="50">
        <f>G7+H7</f>
        <v>4365.154085</v>
      </c>
      <c r="G7" s="50">
        <f>G8</f>
        <v>3461.7729</v>
      </c>
      <c r="H7" s="50">
        <f>H8</f>
        <v>903.381185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127038</v>
      </c>
      <c r="E8" s="49" t="str">
        <f>E7</f>
        <v>益阳市赫山区梓山湖学校</v>
      </c>
      <c r="F8" s="50">
        <f>G8+H8</f>
        <v>4365.154085</v>
      </c>
      <c r="G8" s="50">
        <f>G11+G13</f>
        <v>3461.7729</v>
      </c>
      <c r="H8" s="50">
        <f>H9+H10+H11+H12</f>
        <v>903.381185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4179.296485</v>
      </c>
      <c r="G11" s="54">
        <f>F6-H11-G13</f>
        <v>3275.9153</v>
      </c>
      <c r="H11" s="54">
        <f>'1收支总表'!F10</f>
        <v>903.381185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185.8576</v>
      </c>
      <c r="G13" s="54">
        <f>'1收支总表'!B32</f>
        <v>185.8576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J22" sqref="J22:K22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部门：127038_益阳市赫山区梓山湖学校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4365.154085</v>
      </c>
      <c r="G6" s="13">
        <f>G8</f>
        <v>3385.5804</v>
      </c>
      <c r="H6" s="13">
        <f>H7</f>
        <v>979.573685</v>
      </c>
      <c r="I6" s="13">
        <f>I8</f>
        <v>0</v>
      </c>
      <c r="J6" s="13"/>
      <c r="K6" s="13"/>
      <c r="L6" s="13"/>
      <c r="M6" s="13"/>
      <c r="N6" s="13"/>
      <c r="O6" s="13">
        <f>O9</f>
        <v>0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127038</v>
      </c>
      <c r="E7" s="12" t="str">
        <f>'3支出总表'!E7</f>
        <v>益阳市赫山区梓山湖学校</v>
      </c>
      <c r="F7" s="13">
        <f>F8</f>
        <v>4365.154085</v>
      </c>
      <c r="G7" s="13">
        <f>G8</f>
        <v>3385.5804</v>
      </c>
      <c r="H7" s="13">
        <f>H8</f>
        <v>979.573685</v>
      </c>
      <c r="I7" s="13">
        <f>I8</f>
        <v>0</v>
      </c>
      <c r="J7" s="13"/>
      <c r="K7" s="13"/>
      <c r="L7" s="13"/>
      <c r="M7" s="13"/>
      <c r="N7" s="13"/>
      <c r="O7" s="13">
        <f>O8</f>
        <v>0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127038</v>
      </c>
      <c r="E8" s="20" t="str">
        <f>E7</f>
        <v>益阳市赫山区梓山湖学校</v>
      </c>
      <c r="F8" s="43">
        <f>F9+F10</f>
        <v>4365.154085</v>
      </c>
      <c r="G8" s="43">
        <f>G9+G10</f>
        <v>3385.5804</v>
      </c>
      <c r="H8" s="43">
        <f>H9</f>
        <v>979.573685</v>
      </c>
      <c r="I8" s="43">
        <f>I9</f>
        <v>0</v>
      </c>
      <c r="J8" s="43"/>
      <c r="K8" s="43"/>
      <c r="L8" s="43"/>
      <c r="M8" s="43"/>
      <c r="N8" s="43"/>
      <c r="O8" s="43">
        <f>O9</f>
        <v>0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127038</v>
      </c>
      <c r="E9" s="24" t="s">
        <v>174</v>
      </c>
      <c r="F9" s="25">
        <f>G9+H9+O9</f>
        <v>4179.296485</v>
      </c>
      <c r="G9" s="25">
        <f>F6-G10-O9-H9</f>
        <v>3199.7228</v>
      </c>
      <c r="H9" s="25">
        <f>'1收支总表'!H7</f>
        <v>979.573685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0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127038</v>
      </c>
      <c r="E10" s="24" t="s">
        <v>182</v>
      </c>
      <c r="F10" s="25">
        <f>G10</f>
        <v>185.8576</v>
      </c>
      <c r="G10" s="25">
        <f>'1收支总表'!D13</f>
        <v>185.8576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127038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127038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127038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部门：127038_益阳市赫山区梓山湖学校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4365.154085</v>
      </c>
      <c r="G6" s="13">
        <f>H6+I6+J6</f>
        <v>3461.7729</v>
      </c>
      <c r="H6" s="13">
        <f>H8</f>
        <v>3385.5804</v>
      </c>
      <c r="I6" s="13">
        <f>I9</f>
        <v>76.1925</v>
      </c>
      <c r="J6" s="13">
        <f>J9</f>
        <v>0</v>
      </c>
      <c r="K6" s="13">
        <f>K9</f>
        <v>903.381185</v>
      </c>
      <c r="L6" s="13"/>
      <c r="M6" s="13">
        <f>M9</f>
        <v>903.381185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127038</v>
      </c>
      <c r="E7" s="12" t="str">
        <f>'4支出分类(政府预算)'!E7</f>
        <v>益阳市赫山区梓山湖学校</v>
      </c>
      <c r="F7" s="28">
        <f>G7+K7</f>
        <v>4365.154085</v>
      </c>
      <c r="G7" s="13">
        <f>H7+I7+J7</f>
        <v>3461.7729</v>
      </c>
      <c r="H7" s="13">
        <f>H8</f>
        <v>3385.5804</v>
      </c>
      <c r="I7" s="13">
        <f>I9</f>
        <v>76.1925</v>
      </c>
      <c r="J7" s="13">
        <f>J9</f>
        <v>0</v>
      </c>
      <c r="K7" s="13">
        <f>K9</f>
        <v>903.381185</v>
      </c>
      <c r="L7" s="13"/>
      <c r="M7" s="13">
        <f>M9</f>
        <v>903.381185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127038</v>
      </c>
      <c r="E8" s="20" t="str">
        <f>E7</f>
        <v>益阳市赫山区梓山湖学校</v>
      </c>
      <c r="F8" s="28">
        <f>G8+K8</f>
        <v>4365.154085</v>
      </c>
      <c r="G8" s="13">
        <f>H8+I8+J8</f>
        <v>3461.7729</v>
      </c>
      <c r="H8" s="13">
        <f>H9+H10</f>
        <v>3385.5804</v>
      </c>
      <c r="I8" s="13">
        <f>I9</f>
        <v>76.1925</v>
      </c>
      <c r="J8" s="13">
        <f>J9</f>
        <v>0</v>
      </c>
      <c r="K8" s="13">
        <f>K9</f>
        <v>903.381185</v>
      </c>
      <c r="L8" s="13"/>
      <c r="M8" s="13">
        <f>M9</f>
        <v>903.381185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127038</v>
      </c>
      <c r="E9" s="24" t="s">
        <v>174</v>
      </c>
      <c r="F9" s="21">
        <f>G9+K9</f>
        <v>4179.296485</v>
      </c>
      <c r="G9" s="6">
        <f>H9+I9+J9</f>
        <v>3275.9153</v>
      </c>
      <c r="H9" s="6">
        <f>'1收支总表'!F7-H10</f>
        <v>3199.7228</v>
      </c>
      <c r="I9" s="6">
        <f>'1收支总表'!F8</f>
        <v>76.1925</v>
      </c>
      <c r="J9" s="6">
        <f>'1收支总表'!F9</f>
        <v>0</v>
      </c>
      <c r="K9" s="6">
        <f>M9+Q9</f>
        <v>903.381185</v>
      </c>
      <c r="L9" s="6"/>
      <c r="M9" s="6">
        <f>'1收支总表'!F12</f>
        <v>903.381185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127038</v>
      </c>
      <c r="E10" s="24" t="s">
        <v>182</v>
      </c>
      <c r="F10" s="21">
        <f>G10</f>
        <v>185.8576</v>
      </c>
      <c r="G10" s="6">
        <f>H10</f>
        <v>185.8576</v>
      </c>
      <c r="H10" s="6">
        <f>'1收支总表'!D13</f>
        <v>185.8576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127038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127038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127038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部门：127038_益阳市赫山区梓山湖学校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3780.916485</v>
      </c>
      <c r="C6" s="14" t="s">
        <v>213</v>
      </c>
      <c r="D6" s="28">
        <f>B6</f>
        <v>3780.916485</v>
      </c>
      <c r="E6" s="7"/>
    </row>
    <row r="7" ht="20.2" customHeight="1" spans="1:5">
      <c r="A7" s="5" t="s">
        <v>214</v>
      </c>
      <c r="B7" s="6">
        <f>'1收支总表'!B6</f>
        <v>3780.916485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3780.916485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3780.916485</v>
      </c>
      <c r="C40" s="18" t="s">
        <v>222</v>
      </c>
      <c r="D40" s="28">
        <f>B40</f>
        <v>3780.916485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部门：127038_益阳市赫山区梓山湖学校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3780.916485</v>
      </c>
      <c r="D8" s="37">
        <f>D9</f>
        <v>3275.9153</v>
      </c>
      <c r="E8" s="37">
        <f>E9</f>
        <v>3199.7228</v>
      </c>
      <c r="F8" s="37">
        <f>F14</f>
        <v>0</v>
      </c>
      <c r="G8" s="37"/>
      <c r="H8" s="37">
        <f>H12</f>
        <v>76.1925</v>
      </c>
      <c r="I8" s="37">
        <f>I12</f>
        <v>505.001185</v>
      </c>
    </row>
    <row r="9" ht="26.05" customHeight="1" spans="1:9">
      <c r="A9" s="29">
        <f>'5支出分类（部门预算）'!D7</f>
        <v>127038</v>
      </c>
      <c r="B9" s="29" t="str">
        <f>'5支出分类（部门预算）'!E7</f>
        <v>益阳市赫山区梓山湖学校</v>
      </c>
      <c r="C9" s="37">
        <f>C10</f>
        <v>3780.916485</v>
      </c>
      <c r="D9" s="37">
        <f>D10</f>
        <v>3275.9153</v>
      </c>
      <c r="E9" s="37">
        <f>E10</f>
        <v>3199.7228</v>
      </c>
      <c r="F9" s="37">
        <f>F14</f>
        <v>0</v>
      </c>
      <c r="G9" s="37"/>
      <c r="H9" s="37">
        <f>H12</f>
        <v>76.1925</v>
      </c>
      <c r="I9" s="37">
        <f>I12</f>
        <v>505.001185</v>
      </c>
    </row>
    <row r="10" ht="26.05" customHeight="1" spans="1:9">
      <c r="A10" s="38">
        <f>A9</f>
        <v>127038</v>
      </c>
      <c r="B10" s="38" t="str">
        <f>B9</f>
        <v>益阳市赫山区梓山湖学校</v>
      </c>
      <c r="C10" s="37">
        <f>C11</f>
        <v>3780.916485</v>
      </c>
      <c r="D10" s="37">
        <f>D11</f>
        <v>3275.9153</v>
      </c>
      <c r="E10" s="37">
        <f>E12</f>
        <v>3199.7228</v>
      </c>
      <c r="F10" s="37">
        <f>F14</f>
        <v>0</v>
      </c>
      <c r="G10" s="37"/>
      <c r="H10" s="37">
        <f>H12</f>
        <v>76.1925</v>
      </c>
      <c r="I10" s="37">
        <f>I12</f>
        <v>505.001185</v>
      </c>
    </row>
    <row r="11" ht="25.85" customHeight="1" spans="1:9">
      <c r="A11" s="38" t="s">
        <v>165</v>
      </c>
      <c r="B11" s="29" t="s">
        <v>226</v>
      </c>
      <c r="C11" s="37">
        <f>C12</f>
        <v>3780.916485</v>
      </c>
      <c r="D11" s="37">
        <f>D12</f>
        <v>3275.9153</v>
      </c>
      <c r="E11" s="37">
        <f>E12</f>
        <v>3199.7228</v>
      </c>
      <c r="F11" s="37">
        <f>F14</f>
        <v>0</v>
      </c>
      <c r="G11" s="37"/>
      <c r="H11" s="37">
        <f>H12</f>
        <v>76.1925</v>
      </c>
      <c r="I11" s="37">
        <f>I12</f>
        <v>505.001185</v>
      </c>
    </row>
    <row r="12" ht="26.7" customHeight="1" spans="1:9">
      <c r="A12" s="38" t="s">
        <v>227</v>
      </c>
      <c r="B12" s="29" t="s">
        <v>228</v>
      </c>
      <c r="C12" s="37">
        <f>C14</f>
        <v>3780.916485</v>
      </c>
      <c r="D12" s="37">
        <f>D14</f>
        <v>3275.9153</v>
      </c>
      <c r="E12" s="37">
        <f>E14</f>
        <v>3199.7228</v>
      </c>
      <c r="F12" s="37">
        <f>F14</f>
        <v>0</v>
      </c>
      <c r="G12" s="37"/>
      <c r="H12" s="37">
        <f>H14</f>
        <v>76.1925</v>
      </c>
      <c r="I12" s="37">
        <f>I14</f>
        <v>505.001185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3780.916485</v>
      </c>
      <c r="D14" s="39">
        <f>E14+F14+H14</f>
        <v>3275.9153</v>
      </c>
      <c r="E14" s="40">
        <f>VLOOKUP(封面!E5,[2]Sheet1!$A:$K,11,0)/10000</f>
        <v>3199.7228</v>
      </c>
      <c r="F14" s="40" cm="1">
        <f t="array" ref="F14">SUM(IF([2]Sheet1!$A:$A=封面!E5,[2]Sheet1!$N:$O,0))/10000</f>
        <v>0</v>
      </c>
      <c r="G14" s="40"/>
      <c r="H14" s="40" cm="1">
        <f t="array" ref="H14">SUM(IF([2]Sheet1!$A:$A=封面!E5,[2]Sheet1!$P:$T,0))/10000</f>
        <v>76.1925</v>
      </c>
      <c r="I14" s="40" cm="1">
        <f t="array" ref="I14">SUM(IF([2]Sheet1!$A:$A=封面!E5,[2]Sheet1!$U:$AH,0))/10000</f>
        <v>505.001185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07F28FD2BE5D4D739FFEAFFD1FDDB9F6_13</vt:lpwstr>
  </property>
  <property fmtid="{D5CDD505-2E9C-101B-9397-08002B2CF9AE}" pid="3" name="KSOProductBuildVer">
    <vt:lpwstr>2052-12.1.0.18276</vt:lpwstr>
  </property>
</Properties>
</file>