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23145" windowHeight="9225" activeTab="3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6" l="1"/>
  <c r="H8" i="26"/>
  <c r="G8" i="26"/>
  <c r="F8" i="26"/>
  <c r="D8" i="26"/>
  <c r="C8" i="26"/>
  <c r="B8" i="26"/>
  <c r="A8" i="26"/>
  <c r="A3" i="26"/>
  <c r="C216" i="25"/>
  <c r="A216" i="25"/>
  <c r="C205" i="25"/>
  <c r="A205" i="25"/>
  <c r="C194" i="25"/>
  <c r="A194" i="25"/>
  <c r="C183" i="25"/>
  <c r="A183" i="25"/>
  <c r="C172" i="25"/>
  <c r="A172" i="25"/>
  <c r="C161" i="25"/>
  <c r="A161" i="25"/>
  <c r="C150" i="25"/>
  <c r="A150" i="25"/>
  <c r="C139" i="25"/>
  <c r="A139" i="25"/>
  <c r="C128" i="25"/>
  <c r="A128" i="25"/>
  <c r="C117" i="25"/>
  <c r="A117" i="25"/>
  <c r="C106" i="25"/>
  <c r="A106" i="25"/>
  <c r="C95" i="25"/>
  <c r="A95" i="25"/>
  <c r="C84" i="25"/>
  <c r="A84" i="25"/>
  <c r="C73" i="25"/>
  <c r="A73" i="25"/>
  <c r="C62" i="25"/>
  <c r="A62" i="25"/>
  <c r="C51" i="25"/>
  <c r="A51" i="25"/>
  <c r="C40" i="25"/>
  <c r="A40" i="25"/>
  <c r="C29" i="25"/>
  <c r="A29" i="25"/>
  <c r="C18" i="25"/>
  <c r="A18" i="25"/>
  <c r="C7" i="25"/>
  <c r="A7" i="25"/>
  <c r="C6" i="25"/>
  <c r="B6" i="25"/>
  <c r="A6" i="25"/>
  <c r="A3" i="25"/>
  <c r="M28" i="24"/>
  <c r="D28" i="24"/>
  <c r="C28" i="24"/>
  <c r="A28" i="24"/>
  <c r="M27" i="24"/>
  <c r="D27" i="24"/>
  <c r="C27" i="24"/>
  <c r="A27" i="24"/>
  <c r="M26" i="24"/>
  <c r="D26" i="24"/>
  <c r="C26" i="24"/>
  <c r="A26" i="24"/>
  <c r="M25" i="24"/>
  <c r="D25" i="24"/>
  <c r="C25" i="24"/>
  <c r="A25" i="24"/>
  <c r="M24" i="24"/>
  <c r="D24" i="24"/>
  <c r="C24" i="24"/>
  <c r="A24" i="24"/>
  <c r="D23" i="24"/>
  <c r="C23" i="24"/>
  <c r="A23" i="24"/>
  <c r="M22" i="24"/>
  <c r="D22" i="24"/>
  <c r="C22" i="24"/>
  <c r="A22" i="24"/>
  <c r="D21" i="24"/>
  <c r="C21" i="24"/>
  <c r="A21" i="24"/>
  <c r="M20" i="24"/>
  <c r="D20" i="24"/>
  <c r="C20" i="24"/>
  <c r="A20" i="24"/>
  <c r="D19" i="24"/>
  <c r="C19" i="24"/>
  <c r="A19" i="24"/>
  <c r="M18" i="24"/>
  <c r="D18" i="24"/>
  <c r="C18" i="24"/>
  <c r="A18" i="24"/>
  <c r="D17" i="24"/>
  <c r="C17" i="24"/>
  <c r="A17" i="24"/>
  <c r="M16" i="24"/>
  <c r="D16" i="24"/>
  <c r="C16" i="24"/>
  <c r="A16" i="24"/>
  <c r="M15" i="24"/>
  <c r="D15" i="24"/>
  <c r="C15" i="24"/>
  <c r="A15" i="24"/>
  <c r="D14" i="24"/>
  <c r="C14" i="24"/>
  <c r="A14" i="24"/>
  <c r="M13" i="24"/>
  <c r="D13" i="24"/>
  <c r="C13" i="24"/>
  <c r="A13" i="24"/>
  <c r="D12" i="24"/>
  <c r="C12" i="24"/>
  <c r="A12" i="24"/>
  <c r="D11" i="24"/>
  <c r="C11" i="24"/>
  <c r="A11" i="24"/>
  <c r="D10" i="24"/>
  <c r="C10" i="24"/>
  <c r="A10" i="24"/>
  <c r="D9" i="24"/>
  <c r="C9" i="24"/>
  <c r="A9" i="24"/>
  <c r="M8" i="24"/>
  <c r="D8" i="24"/>
  <c r="C8" i="24"/>
  <c r="B8" i="24"/>
  <c r="A8" i="24"/>
  <c r="M7" i="24"/>
  <c r="D7" i="24"/>
  <c r="C7" i="24"/>
  <c r="A3" i="24"/>
  <c r="H12" i="23"/>
  <c r="C12" i="23"/>
  <c r="H11" i="23"/>
  <c r="C11" i="23"/>
  <c r="H10" i="23"/>
  <c r="C10" i="23"/>
  <c r="H9" i="23"/>
  <c r="C9" i="23"/>
  <c r="B9" i="23"/>
  <c r="A9" i="23"/>
  <c r="H8" i="23"/>
  <c r="C8" i="23"/>
  <c r="B8" i="23"/>
  <c r="A8" i="23"/>
  <c r="H7" i="23"/>
  <c r="C7" i="23"/>
  <c r="A3" i="23"/>
  <c r="A3" i="22"/>
  <c r="A3" i="21"/>
  <c r="A3" i="20"/>
  <c r="A3" i="19"/>
  <c r="B8" i="18"/>
  <c r="A8" i="18"/>
  <c r="B7" i="18"/>
  <c r="A7" i="18"/>
  <c r="A3" i="18"/>
  <c r="Z9" i="17"/>
  <c r="Y9" i="17"/>
  <c r="C9" i="17"/>
  <c r="Z8" i="17"/>
  <c r="Y8" i="17"/>
  <c r="C8" i="17"/>
  <c r="Z7" i="17"/>
  <c r="Y7" i="17"/>
  <c r="C7" i="17"/>
  <c r="Z6" i="17"/>
  <c r="Y6" i="17"/>
  <c r="C6" i="17"/>
  <c r="A3" i="17"/>
  <c r="N9" i="16"/>
  <c r="M9" i="16"/>
  <c r="G9" i="16"/>
  <c r="F9" i="16"/>
  <c r="E9" i="16"/>
  <c r="D9" i="16"/>
  <c r="C9" i="16"/>
  <c r="A3" i="16"/>
  <c r="O9" i="15"/>
  <c r="D9" i="15"/>
  <c r="C9" i="15"/>
  <c r="O8" i="15"/>
  <c r="D8" i="15"/>
  <c r="C8" i="15"/>
  <c r="O7" i="15"/>
  <c r="D7" i="15"/>
  <c r="C7" i="15"/>
  <c r="O6" i="15"/>
  <c r="D6" i="15"/>
  <c r="C6" i="15"/>
  <c r="A3" i="15"/>
  <c r="H9" i="14"/>
  <c r="G9" i="14"/>
  <c r="C9" i="14"/>
  <c r="H8" i="14"/>
  <c r="G8" i="14"/>
  <c r="C8" i="14"/>
  <c r="H7" i="14"/>
  <c r="G7" i="14"/>
  <c r="C7" i="14"/>
  <c r="H6" i="14"/>
  <c r="G6" i="14"/>
  <c r="C6" i="14"/>
  <c r="A3" i="14"/>
  <c r="S9" i="13"/>
  <c r="P9" i="13"/>
  <c r="O9" i="13"/>
  <c r="L9" i="13"/>
  <c r="J9" i="13"/>
  <c r="I9" i="13"/>
  <c r="H9" i="13"/>
  <c r="G9" i="13"/>
  <c r="F9" i="13"/>
  <c r="E9" i="13"/>
  <c r="D9" i="13"/>
  <c r="C9" i="13"/>
  <c r="S8" i="13"/>
  <c r="P8" i="13"/>
  <c r="O8" i="13"/>
  <c r="L8" i="13"/>
  <c r="J8" i="13"/>
  <c r="I8" i="13"/>
  <c r="H8" i="13"/>
  <c r="G8" i="13"/>
  <c r="F8" i="13"/>
  <c r="E8" i="13"/>
  <c r="D8" i="13"/>
  <c r="C8" i="13"/>
  <c r="S7" i="13"/>
  <c r="P7" i="13"/>
  <c r="O7" i="13"/>
  <c r="L7" i="13"/>
  <c r="J7" i="13"/>
  <c r="I7" i="13"/>
  <c r="H7" i="13"/>
  <c r="G7" i="13"/>
  <c r="F7" i="13"/>
  <c r="E7" i="13"/>
  <c r="D7" i="13"/>
  <c r="C7" i="13"/>
  <c r="S6" i="13"/>
  <c r="P6" i="13"/>
  <c r="O6" i="13"/>
  <c r="L6" i="13"/>
  <c r="J6" i="13"/>
  <c r="I6" i="13"/>
  <c r="H6" i="13"/>
  <c r="G6" i="13"/>
  <c r="F6" i="13"/>
  <c r="E6" i="13"/>
  <c r="D6" i="13"/>
  <c r="C6" i="13"/>
  <c r="A3" i="13"/>
  <c r="H9" i="12"/>
  <c r="G9" i="12"/>
  <c r="F9" i="12"/>
  <c r="E9" i="12"/>
  <c r="D9" i="12"/>
  <c r="C9" i="12"/>
  <c r="H8" i="12"/>
  <c r="G8" i="12"/>
  <c r="F8" i="12"/>
  <c r="E8" i="12"/>
  <c r="D8" i="12"/>
  <c r="C8" i="12"/>
  <c r="H7" i="12"/>
  <c r="G7" i="12"/>
  <c r="F7" i="12"/>
  <c r="E7" i="12"/>
  <c r="D7" i="12"/>
  <c r="C7" i="12"/>
  <c r="H6" i="12"/>
  <c r="G6" i="12"/>
  <c r="F6" i="12"/>
  <c r="E6" i="12"/>
  <c r="D6" i="12"/>
  <c r="C6" i="12"/>
  <c r="A3" i="12"/>
  <c r="BI11" i="11"/>
  <c r="AX11" i="11"/>
  <c r="AW11" i="11"/>
  <c r="AS11" i="11"/>
  <c r="AR11" i="11"/>
  <c r="T11" i="11"/>
  <c r="S11" i="11"/>
  <c r="R11" i="11"/>
  <c r="N11" i="11"/>
  <c r="L11" i="11"/>
  <c r="K11" i="11"/>
  <c r="J11" i="11"/>
  <c r="I11" i="11"/>
  <c r="G11" i="11"/>
  <c r="F11" i="11"/>
  <c r="E11" i="11"/>
  <c r="D11" i="11"/>
  <c r="C11" i="11"/>
  <c r="BI10" i="11"/>
  <c r="AX10" i="11"/>
  <c r="AW10" i="11"/>
  <c r="AS10" i="11"/>
  <c r="AR10" i="11"/>
  <c r="T10" i="11"/>
  <c r="S10" i="11"/>
  <c r="R10" i="11"/>
  <c r="N10" i="11"/>
  <c r="L10" i="11"/>
  <c r="K10" i="11"/>
  <c r="J10" i="11"/>
  <c r="I10" i="11"/>
  <c r="G10" i="11"/>
  <c r="F10" i="11"/>
  <c r="E10" i="11"/>
  <c r="D10" i="11"/>
  <c r="C10" i="11"/>
  <c r="BI9" i="11"/>
  <c r="AX9" i="11"/>
  <c r="AW9" i="11"/>
  <c r="AS9" i="11"/>
  <c r="AR9" i="11"/>
  <c r="T9" i="11"/>
  <c r="S9" i="11"/>
  <c r="R9" i="11"/>
  <c r="N9" i="11"/>
  <c r="L9" i="11"/>
  <c r="K9" i="11"/>
  <c r="J9" i="11"/>
  <c r="I9" i="11"/>
  <c r="G9" i="11"/>
  <c r="F9" i="11"/>
  <c r="E9" i="11"/>
  <c r="D9" i="11"/>
  <c r="C9" i="11"/>
  <c r="BI8" i="11"/>
  <c r="AX8" i="11"/>
  <c r="AW8" i="11"/>
  <c r="AS8" i="11"/>
  <c r="AR8" i="11"/>
  <c r="T8" i="11"/>
  <c r="S8" i="11"/>
  <c r="R8" i="11"/>
  <c r="N8" i="11"/>
  <c r="L8" i="11"/>
  <c r="K8" i="11"/>
  <c r="J8" i="11"/>
  <c r="I8" i="11"/>
  <c r="G8" i="11"/>
  <c r="F8" i="11"/>
  <c r="E8" i="11"/>
  <c r="D8" i="11"/>
  <c r="C8" i="11"/>
  <c r="D33" i="10"/>
  <c r="C33" i="10"/>
  <c r="D32" i="10"/>
  <c r="C32" i="10"/>
  <c r="D31" i="10"/>
  <c r="C31" i="10"/>
  <c r="E29" i="10"/>
  <c r="C29" i="10"/>
  <c r="E28" i="10"/>
  <c r="C28" i="10"/>
  <c r="E16" i="10"/>
  <c r="C16" i="10"/>
  <c r="D15" i="10"/>
  <c r="C15" i="10"/>
  <c r="D14" i="10"/>
  <c r="C14" i="10"/>
  <c r="D13" i="10"/>
  <c r="C13" i="10"/>
  <c r="D12" i="10"/>
  <c r="C12" i="10"/>
  <c r="D11" i="10"/>
  <c r="C11" i="10"/>
  <c r="D10" i="10"/>
  <c r="C10" i="10"/>
  <c r="D9" i="10"/>
  <c r="C9" i="10"/>
  <c r="D8" i="10"/>
  <c r="C8" i="10"/>
  <c r="D7" i="10"/>
  <c r="C7" i="10"/>
  <c r="E6" i="10"/>
  <c r="D6" i="10"/>
  <c r="C6" i="10"/>
  <c r="A2" i="10"/>
  <c r="I14" i="9" a="1"/>
  <c r="I14" i="9"/>
  <c r="H14" i="9" a="1"/>
  <c r="H14" i="9"/>
  <c r="F14" i="9" a="1"/>
  <c r="F14" i="9"/>
  <c r="E14" i="9"/>
  <c r="D14" i="9"/>
  <c r="C14" i="9"/>
  <c r="I12" i="9"/>
  <c r="H12" i="9"/>
  <c r="F12" i="9"/>
  <c r="E12" i="9"/>
  <c r="D12" i="9"/>
  <c r="C12" i="9"/>
  <c r="I11" i="9"/>
  <c r="H11" i="9"/>
  <c r="F11" i="9"/>
  <c r="E11" i="9"/>
  <c r="D11" i="9"/>
  <c r="C11" i="9"/>
  <c r="I10" i="9"/>
  <c r="H10" i="9"/>
  <c r="F10" i="9"/>
  <c r="E10" i="9"/>
  <c r="D10" i="9"/>
  <c r="C10" i="9"/>
  <c r="B10" i="9"/>
  <c r="A10" i="9"/>
  <c r="I9" i="9"/>
  <c r="H9" i="9"/>
  <c r="F9" i="9"/>
  <c r="E9" i="9"/>
  <c r="D9" i="9"/>
  <c r="C9" i="9"/>
  <c r="B9" i="9"/>
  <c r="A9" i="9"/>
  <c r="I8" i="9"/>
  <c r="H8" i="9"/>
  <c r="F8" i="9"/>
  <c r="E8" i="9"/>
  <c r="D8" i="9"/>
  <c r="C8" i="9"/>
  <c r="A3" i="9"/>
  <c r="D40" i="8"/>
  <c r="B40" i="8"/>
  <c r="D11" i="8"/>
  <c r="B7" i="8"/>
  <c r="D6" i="8"/>
  <c r="B6" i="8"/>
  <c r="A3" i="8"/>
  <c r="D13" i="7"/>
  <c r="D12" i="7"/>
  <c r="D11" i="7"/>
  <c r="H10" i="7"/>
  <c r="G10" i="7"/>
  <c r="F10" i="7"/>
  <c r="D10" i="7"/>
  <c r="Q9" i="7"/>
  <c r="M9" i="7"/>
  <c r="K9" i="7"/>
  <c r="J9" i="7"/>
  <c r="I9" i="7"/>
  <c r="H9" i="7"/>
  <c r="G9" i="7"/>
  <c r="F9" i="7"/>
  <c r="D9" i="7"/>
  <c r="Q8" i="7"/>
  <c r="M8" i="7"/>
  <c r="K8" i="7"/>
  <c r="J8" i="7"/>
  <c r="I8" i="7"/>
  <c r="H8" i="7"/>
  <c r="G8" i="7"/>
  <c r="F8" i="7"/>
  <c r="E8" i="7"/>
  <c r="D8" i="7"/>
  <c r="Q7" i="7"/>
  <c r="M7" i="7"/>
  <c r="K7" i="7"/>
  <c r="J7" i="7"/>
  <c r="I7" i="7"/>
  <c r="H7" i="7"/>
  <c r="G7" i="7"/>
  <c r="F7" i="7"/>
  <c r="E7" i="7"/>
  <c r="D7" i="7"/>
  <c r="Q6" i="7"/>
  <c r="M6" i="7"/>
  <c r="K6" i="7"/>
  <c r="J6" i="7"/>
  <c r="I6" i="7"/>
  <c r="H6" i="7"/>
  <c r="G6" i="7"/>
  <c r="F6" i="7"/>
  <c r="A3" i="7"/>
  <c r="D13" i="6"/>
  <c r="D12" i="6"/>
  <c r="D11" i="6"/>
  <c r="G10" i="6"/>
  <c r="F10" i="6"/>
  <c r="D10" i="6"/>
  <c r="O9" i="6"/>
  <c r="I9" i="6"/>
  <c r="H9" i="6"/>
  <c r="G9" i="6"/>
  <c r="F9" i="6"/>
  <c r="D9" i="6"/>
  <c r="O8" i="6"/>
  <c r="I8" i="6"/>
  <c r="H8" i="6"/>
  <c r="G8" i="6"/>
  <c r="F8" i="6"/>
  <c r="E8" i="6"/>
  <c r="D8" i="6"/>
  <c r="O7" i="6"/>
  <c r="I7" i="6"/>
  <c r="H7" i="6"/>
  <c r="G7" i="6"/>
  <c r="F7" i="6"/>
  <c r="E7" i="6"/>
  <c r="D7" i="6"/>
  <c r="O6" i="6"/>
  <c r="I6" i="6"/>
  <c r="H6" i="6"/>
  <c r="G6" i="6"/>
  <c r="F6" i="6"/>
  <c r="A3" i="6"/>
  <c r="G13" i="5"/>
  <c r="F13" i="5"/>
  <c r="H11" i="5"/>
  <c r="G11" i="5"/>
  <c r="F11" i="5"/>
  <c r="H8" i="5"/>
  <c r="G8" i="5"/>
  <c r="F8" i="5"/>
  <c r="E8" i="5"/>
  <c r="D8" i="5"/>
  <c r="H7" i="5"/>
  <c r="G7" i="5"/>
  <c r="F7" i="5"/>
  <c r="E7" i="5"/>
  <c r="D7" i="5"/>
  <c r="H6" i="5"/>
  <c r="G6" i="5"/>
  <c r="F6" i="5"/>
  <c r="A3" i="5"/>
  <c r="R9" i="4"/>
  <c r="I9" i="4"/>
  <c r="E9" i="4"/>
  <c r="D9" i="4"/>
  <c r="C9" i="4"/>
  <c r="B9" i="4"/>
  <c r="A9" i="4"/>
  <c r="R8" i="4"/>
  <c r="I8" i="4"/>
  <c r="E8" i="4"/>
  <c r="D8" i="4"/>
  <c r="C8" i="4"/>
  <c r="B8" i="4"/>
  <c r="A8" i="4"/>
  <c r="R7" i="4"/>
  <c r="I7" i="4"/>
  <c r="E7" i="4"/>
  <c r="D7" i="4"/>
  <c r="C7" i="4"/>
  <c r="A3" i="4"/>
  <c r="H40" i="3"/>
  <c r="F40" i="3"/>
  <c r="D40" i="3"/>
  <c r="B40" i="3"/>
  <c r="H37" i="3"/>
  <c r="F37" i="3"/>
  <c r="D37" i="3"/>
  <c r="B37" i="3"/>
  <c r="B32" i="3"/>
  <c r="B23" i="3"/>
  <c r="F16" i="3"/>
  <c r="H14" i="3"/>
  <c r="D13" i="3"/>
  <c r="F12" i="3" a="1"/>
  <c r="F12" i="3"/>
  <c r="F10" i="3"/>
  <c r="D10" i="3"/>
  <c r="F9" i="3" a="1"/>
  <c r="F9" i="3"/>
  <c r="H8" i="3"/>
  <c r="F8" i="3" a="1"/>
  <c r="F8" i="3"/>
  <c r="H7" i="3"/>
  <c r="F7" i="3" a="1"/>
  <c r="F7" i="3"/>
  <c r="H6" i="3"/>
  <c r="F6" i="3"/>
  <c r="B6" i="3"/>
  <c r="A3" i="3"/>
  <c r="E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<sst xmlns="http://schemas.openxmlformats.org/spreadsheetml/2006/main" count="1627" uniqueCount="569">
  <si>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</si>
  <si>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</si>
  <si>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</si>
  <si>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益阳市赫山区黄泥湖学校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</si>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</sst>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#0.00"/>
  </numFmts>
  <fonts count="1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right" vertical="center" wrapText="1"/>
    </xf>
    <xf numFmtId="178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8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  <cell r="L3">
            <v>38</v>
          </cell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9450049.8499999996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33305220.699999999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7087239.7000000002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13127006.699999999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140069.95000000001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6363056.0499999998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13306338.199999999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15449770.199999999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1199998.6499999999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9850918.6500000004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4674042.8499999996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37809164.850000001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15666947.199999999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38020661.200000003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19531039.949999999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13074569.949999999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19670204.600000001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7956766.0999999996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53707989.100000001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19120902.149999999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28215619.350000001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10764438.800000001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16912633.550000001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2028846.2609999999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20328623.460999999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21757638.199999999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12295259.949999999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45736681.950000003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24022238.550000001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34695723.299999997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18688499.399999999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E6" sqref="E6"/>
    </sheetView>
  </sheetViews>
  <sheetFormatPr defaultColWidth="10" defaultRowHeight="13.5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spans="1:9" ht="73.34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</row>
    <row r="2" spans="1:9" ht="23.25" customHeight="1">
      <c r="A2" s="8"/>
      <c r="B2" s="8"/>
      <c r="C2" s="8"/>
      <c r="D2" s="8"/>
      <c r="E2" s="8"/>
      <c r="F2" s="8"/>
      <c r="G2" s="8"/>
      <c r="H2" s="8"/>
      <c r="I2" s="8"/>
    </row>
    <row r="3" spans="1:9" ht="21.6" customHeight="1">
      <c r="A3" s="8"/>
      <c r="B3" s="8"/>
      <c r="C3" s="8"/>
      <c r="D3" s="8"/>
      <c r="E3" s="8"/>
      <c r="F3" s="8"/>
      <c r="G3" s="8"/>
      <c r="H3" s="8"/>
      <c r="I3" s="8"/>
    </row>
    <row r="4" spans="1:9" ht="39.6" customHeight="1">
      <c r="A4" s="55"/>
      <c r="B4" s="56"/>
      <c r="C4" s="1"/>
      <c r="D4" s="55" t="s">
        <v>1</v>
      </c>
      <c r="E4" s="58">
        <f>VLOOKUP(E5,[1]Sheet1!$F:$G,2,0)</f>
        <v>127019</v>
      </c>
      <c r="F4" s="58"/>
      <c r="G4" s="58"/>
      <c r="H4" s="58"/>
      <c r="I4" s="1"/>
    </row>
    <row r="5" spans="1:9" ht="54.4" customHeight="1">
      <c r="A5" s="55"/>
      <c r="B5" s="56"/>
      <c r="C5" s="1"/>
      <c r="D5" s="55" t="s">
        <v>2</v>
      </c>
      <c r="E5" s="58" t="s">
        <v>3</v>
      </c>
      <c r="F5" s="58"/>
      <c r="G5" s="58"/>
      <c r="H5" s="58"/>
      <c r="I5" s="1"/>
    </row>
    <row r="6" spans="1:9" ht="16.350000000000001" customHeight="1"/>
    <row r="7" spans="1:9" ht="16.350000000000001" customHeight="1"/>
    <row r="8" spans="1:9" ht="16.350000000000001" customHeight="1">
      <c r="D8" s="1"/>
    </row>
  </sheetData>
  <mergeCells count="3">
    <mergeCell ref="A1:I1"/>
    <mergeCell ref="E4:H4"/>
    <mergeCell ref="E5:H5"/>
  </mergeCells>
  <phoneticPr fontId="14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opLeftCell="A10" workbookViewId="0">
      <selection activeCell="A3" sqref="A3:A4"/>
    </sheetView>
  </sheetViews>
  <sheetFormatPr defaultColWidth="10" defaultRowHeight="13.5"/>
  <cols>
    <col min="1" max="1" width="14" customWidth="1"/>
    <col min="2" max="2" width="29.625" customWidth="1"/>
    <col min="3" max="3" width="9.75" customWidth="1"/>
    <col min="4" max="5" width="15.625" customWidth="1"/>
  </cols>
  <sheetData>
    <row r="1" spans="1:5" ht="32.85" customHeight="1">
      <c r="A1" s="66" t="s">
        <v>13</v>
      </c>
      <c r="B1" s="66"/>
      <c r="C1" s="66"/>
      <c r="D1" s="66"/>
      <c r="E1" s="66"/>
    </row>
    <row r="2" spans="1:5" ht="24.95" customHeight="1">
      <c r="A2" s="62" t="str">
        <f>'7一般公共预算支出表'!A3</f>
        <v>部门：127019_益阳市赫山区黄泥湖学校</v>
      </c>
      <c r="B2" s="62"/>
      <c r="C2" s="62"/>
      <c r="D2" s="1"/>
      <c r="E2" s="13" t="s">
        <v>31</v>
      </c>
    </row>
    <row r="3" spans="1:5" ht="19.899999999999999" customHeight="1">
      <c r="A3" s="70" t="s">
        <v>155</v>
      </c>
      <c r="B3" s="70" t="s">
        <v>156</v>
      </c>
      <c r="C3" s="70" t="s">
        <v>157</v>
      </c>
      <c r="D3" s="70"/>
      <c r="E3" s="70"/>
    </row>
    <row r="4" spans="1:5" ht="21.6" customHeight="1">
      <c r="A4" s="70"/>
      <c r="B4" s="70"/>
      <c r="C4" s="22" t="s">
        <v>135</v>
      </c>
      <c r="D4" s="22" t="s">
        <v>223</v>
      </c>
      <c r="E4" s="22" t="s">
        <v>225</v>
      </c>
    </row>
    <row r="5" spans="1:5" ht="19.5" customHeight="1">
      <c r="A5" s="30" t="s">
        <v>241</v>
      </c>
      <c r="B5" s="30" t="s">
        <v>241</v>
      </c>
      <c r="C5" s="30">
        <v>1</v>
      </c>
      <c r="D5" s="30">
        <v>2</v>
      </c>
      <c r="E5" s="30">
        <v>3</v>
      </c>
    </row>
    <row r="6" spans="1:5" ht="19.5" customHeight="1">
      <c r="A6" s="23"/>
      <c r="B6" s="23" t="s">
        <v>135</v>
      </c>
      <c r="C6" s="28">
        <f>D6+E6</f>
        <v>391.74020000000002</v>
      </c>
      <c r="D6" s="28">
        <f>D7+D31</f>
        <v>382.71899999999999</v>
      </c>
      <c r="E6" s="28">
        <f>E16</f>
        <v>9.0212000000000003</v>
      </c>
    </row>
    <row r="7" spans="1:5" ht="19.5" customHeight="1">
      <c r="A7" s="25" t="s">
        <v>242</v>
      </c>
      <c r="B7" s="25" t="s">
        <v>203</v>
      </c>
      <c r="C7" s="28">
        <f t="shared" ref="C7:C15" si="0">D7</f>
        <v>378.447</v>
      </c>
      <c r="D7" s="28">
        <f>SUM(D8:D15)</f>
        <v>378.447</v>
      </c>
      <c r="E7" s="28"/>
    </row>
    <row r="8" spans="1:5" ht="19.5" customHeight="1">
      <c r="A8" s="31" t="s">
        <v>243</v>
      </c>
      <c r="B8" s="31" t="s">
        <v>244</v>
      </c>
      <c r="C8" s="32">
        <f t="shared" si="0"/>
        <v>181.2192</v>
      </c>
      <c r="D8" s="32">
        <f>VLOOKUP(封面!E5,[2]Sheet1!$A:$B,2,0)/10000</f>
        <v>181.2192</v>
      </c>
      <c r="E8" s="32"/>
    </row>
    <row r="9" spans="1:5" ht="19.5" customHeight="1">
      <c r="A9" s="31" t="s">
        <v>245</v>
      </c>
      <c r="B9" s="31" t="s">
        <v>246</v>
      </c>
      <c r="C9" s="32">
        <f t="shared" si="0"/>
        <v>0</v>
      </c>
      <c r="D9" s="32">
        <f>VLOOKUP(封面!E5,[2]Sheet1!$A:$C,3,0)/10000</f>
        <v>0</v>
      </c>
      <c r="E9" s="32"/>
    </row>
    <row r="10" spans="1:5" ht="19.5" customHeight="1">
      <c r="A10" s="31" t="s">
        <v>247</v>
      </c>
      <c r="B10" s="31" t="s">
        <v>248</v>
      </c>
      <c r="C10" s="32">
        <f t="shared" si="0"/>
        <v>0</v>
      </c>
      <c r="D10" s="32">
        <f>VLOOKUP(封面!E5,[2]Sheet1!$A:$D,4,0)/10000</f>
        <v>0</v>
      </c>
      <c r="E10" s="32"/>
    </row>
    <row r="11" spans="1:5" ht="19.5" customHeight="1">
      <c r="A11" s="31" t="s">
        <v>249</v>
      </c>
      <c r="B11" s="31" t="s">
        <v>250</v>
      </c>
      <c r="C11" s="32">
        <f t="shared" si="0"/>
        <v>72.343199999999996</v>
      </c>
      <c r="D11" s="32">
        <f>VLOOKUP(封面!E5,[2]Sheet1!$A:$F,6,0)/10000</f>
        <v>72.343199999999996</v>
      </c>
      <c r="E11" s="32"/>
    </row>
    <row r="12" spans="1:5" ht="19.5" customHeight="1">
      <c r="A12" s="31" t="s">
        <v>251</v>
      </c>
      <c r="B12" s="31" t="s">
        <v>252</v>
      </c>
      <c r="C12" s="32">
        <f t="shared" si="0"/>
        <v>41.029000000000003</v>
      </c>
      <c r="D12" s="32">
        <f>VLOOKUP(封面!E5,[2]Sheet1!$A:$G,7,0)/10000</f>
        <v>41.029000000000003</v>
      </c>
      <c r="E12" s="32"/>
    </row>
    <row r="13" spans="1:5" ht="19.5" customHeight="1">
      <c r="A13" s="31" t="s">
        <v>253</v>
      </c>
      <c r="B13" s="31" t="s">
        <v>254</v>
      </c>
      <c r="C13" s="32">
        <f t="shared" si="0"/>
        <v>31.1754</v>
      </c>
      <c r="D13" s="32">
        <f>VLOOKUP(封面!E5,[2]Sheet1!$A:$H,8,0)/10000</f>
        <v>31.1754</v>
      </c>
      <c r="E13" s="32"/>
    </row>
    <row r="14" spans="1:5" ht="19.5" customHeight="1">
      <c r="A14" s="31" t="s">
        <v>255</v>
      </c>
      <c r="B14" s="31" t="s">
        <v>256</v>
      </c>
      <c r="C14" s="32">
        <f t="shared" si="0"/>
        <v>30.7682</v>
      </c>
      <c r="D14" s="32">
        <f>VLOOKUP(封面!E5,[2]Sheet1!$A:$I,9,0)/10000</f>
        <v>30.7682</v>
      </c>
      <c r="E14" s="32"/>
    </row>
    <row r="15" spans="1:5" ht="19.5" customHeight="1">
      <c r="A15" s="31" t="s">
        <v>257</v>
      </c>
      <c r="B15" s="31" t="s">
        <v>258</v>
      </c>
      <c r="C15" s="32">
        <f t="shared" si="0"/>
        <v>21.911999999999999</v>
      </c>
      <c r="D15" s="32">
        <f>VLOOKUP(封面!E5,[2]Sheet1!$A:$J,10,0)/10000</f>
        <v>21.911999999999999</v>
      </c>
      <c r="E15" s="32"/>
    </row>
    <row r="16" spans="1:5" ht="19.5" customHeight="1">
      <c r="A16" s="25" t="s">
        <v>259</v>
      </c>
      <c r="B16" s="25" t="s">
        <v>224</v>
      </c>
      <c r="C16" s="28">
        <f>C28+C29</f>
        <v>9.0212000000000003</v>
      </c>
      <c r="D16" s="28"/>
      <c r="E16" s="28">
        <f>E28+E29</f>
        <v>9.0212000000000003</v>
      </c>
    </row>
    <row r="17" spans="1:5" ht="19.5" customHeight="1">
      <c r="A17" s="31" t="s">
        <v>260</v>
      </c>
      <c r="B17" s="31" t="s">
        <v>261</v>
      </c>
      <c r="C17" s="32">
        <v>0</v>
      </c>
      <c r="D17" s="32"/>
      <c r="E17" s="32">
        <v>0</v>
      </c>
    </row>
    <row r="18" spans="1:5" ht="19.5" customHeight="1">
      <c r="A18" s="31" t="s">
        <v>262</v>
      </c>
      <c r="B18" s="31" t="s">
        <v>263</v>
      </c>
      <c r="C18" s="32">
        <v>0</v>
      </c>
      <c r="D18" s="32"/>
      <c r="E18" s="32">
        <v>0</v>
      </c>
    </row>
    <row r="19" spans="1:5" ht="19.5" customHeight="1">
      <c r="A19" s="31" t="s">
        <v>264</v>
      </c>
      <c r="B19" s="31" t="s">
        <v>265</v>
      </c>
      <c r="C19" s="32">
        <v>0</v>
      </c>
      <c r="D19" s="32"/>
      <c r="E19" s="32">
        <v>0</v>
      </c>
    </row>
    <row r="20" spans="1:5" ht="19.5" customHeight="1">
      <c r="A20" s="31" t="s">
        <v>266</v>
      </c>
      <c r="B20" s="31" t="s">
        <v>267</v>
      </c>
      <c r="C20" s="32">
        <v>0</v>
      </c>
      <c r="D20" s="32"/>
      <c r="E20" s="32">
        <v>0</v>
      </c>
    </row>
    <row r="21" spans="1:5" ht="19.5" customHeight="1">
      <c r="A21" s="31" t="s">
        <v>268</v>
      </c>
      <c r="B21" s="31" t="s">
        <v>269</v>
      </c>
      <c r="C21" s="32">
        <v>0</v>
      </c>
      <c r="D21" s="32"/>
      <c r="E21" s="32">
        <v>0</v>
      </c>
    </row>
    <row r="22" spans="1:5" ht="19.5" customHeight="1">
      <c r="A22" s="31" t="s">
        <v>270</v>
      </c>
      <c r="B22" s="31" t="s">
        <v>271</v>
      </c>
      <c r="C22" s="32">
        <v>0</v>
      </c>
      <c r="D22" s="32"/>
      <c r="E22" s="32">
        <v>0</v>
      </c>
    </row>
    <row r="23" spans="1:5" ht="19.5" customHeight="1">
      <c r="A23" s="31" t="s">
        <v>272</v>
      </c>
      <c r="B23" s="31" t="s">
        <v>273</v>
      </c>
      <c r="C23" s="32">
        <v>0</v>
      </c>
      <c r="D23" s="32"/>
      <c r="E23" s="32">
        <v>0</v>
      </c>
    </row>
    <row r="24" spans="1:5" ht="19.5" customHeight="1">
      <c r="A24" s="31" t="s">
        <v>274</v>
      </c>
      <c r="B24" s="31" t="s">
        <v>275</v>
      </c>
      <c r="C24" s="32">
        <v>0</v>
      </c>
      <c r="D24" s="32"/>
      <c r="E24" s="32">
        <v>0</v>
      </c>
    </row>
    <row r="25" spans="1:5" ht="19.5" customHeight="1">
      <c r="A25" s="31" t="s">
        <v>276</v>
      </c>
      <c r="B25" s="31" t="s">
        <v>277</v>
      </c>
      <c r="C25" s="32">
        <v>0</v>
      </c>
      <c r="D25" s="32"/>
      <c r="E25" s="32">
        <v>0</v>
      </c>
    </row>
    <row r="26" spans="1:5" ht="19.5" customHeight="1">
      <c r="A26" s="31" t="s">
        <v>278</v>
      </c>
      <c r="B26" s="31" t="s">
        <v>279</v>
      </c>
      <c r="C26" s="32">
        <v>0</v>
      </c>
      <c r="D26" s="32"/>
      <c r="E26" s="32">
        <v>0</v>
      </c>
    </row>
    <row r="27" spans="1:5" ht="19.5" customHeight="1">
      <c r="A27" s="31" t="s">
        <v>280</v>
      </c>
      <c r="B27" s="31" t="s">
        <v>281</v>
      </c>
      <c r="C27" s="32">
        <v>0</v>
      </c>
      <c r="D27" s="32"/>
      <c r="E27" s="32">
        <v>0</v>
      </c>
    </row>
    <row r="28" spans="1:5" ht="19.5" customHeight="1">
      <c r="A28" s="31" t="s">
        <v>282</v>
      </c>
      <c r="B28" s="31" t="s">
        <v>283</v>
      </c>
      <c r="C28" s="32">
        <f>E28</f>
        <v>3.6084999999999998</v>
      </c>
      <c r="D28" s="32"/>
      <c r="E28" s="32">
        <f>VLOOKUP(封面!E5,[2]Sheet1!$A:$P,16,0)/10000</f>
        <v>3.6084999999999998</v>
      </c>
    </row>
    <row r="29" spans="1:5" ht="19.5" customHeight="1">
      <c r="A29" s="31" t="s">
        <v>284</v>
      </c>
      <c r="B29" s="31" t="s">
        <v>285</v>
      </c>
      <c r="C29" s="32">
        <f>E29</f>
        <v>5.4127000000000001</v>
      </c>
      <c r="D29" s="32"/>
      <c r="E29" s="32">
        <f>VLOOKUP(封面!E5,[2]Sheet1!$A:$Q,17,0)/10000</f>
        <v>5.4127000000000001</v>
      </c>
    </row>
    <row r="30" spans="1:5" ht="19.5" customHeight="1">
      <c r="A30" s="31" t="s">
        <v>286</v>
      </c>
      <c r="B30" s="31" t="s">
        <v>287</v>
      </c>
      <c r="C30" s="32">
        <v>0</v>
      </c>
      <c r="D30" s="32"/>
      <c r="E30" s="32">
        <v>0</v>
      </c>
    </row>
    <row r="31" spans="1:5" ht="19.5" customHeight="1">
      <c r="A31" s="25" t="s">
        <v>288</v>
      </c>
      <c r="B31" s="25" t="s">
        <v>195</v>
      </c>
      <c r="C31" s="28">
        <f>C32+C33</f>
        <v>4.2720000000000002</v>
      </c>
      <c r="D31" s="28">
        <f>D32+D33</f>
        <v>4.2720000000000002</v>
      </c>
      <c r="E31" s="28"/>
    </row>
    <row r="32" spans="1:5" ht="19.5" customHeight="1">
      <c r="A32" s="31" t="s">
        <v>289</v>
      </c>
      <c r="B32" s="31" t="s">
        <v>290</v>
      </c>
      <c r="C32" s="32">
        <f>D32</f>
        <v>0</v>
      </c>
      <c r="D32" s="32">
        <f>VLOOKUP(封面!E5,[2]Sheet1!$A:$N,14,0)/10000</f>
        <v>0</v>
      </c>
      <c r="E32" s="32"/>
    </row>
    <row r="33" spans="1:5" ht="19.5" customHeight="1">
      <c r="A33" s="31" t="s">
        <v>291</v>
      </c>
      <c r="B33" s="31" t="s">
        <v>292</v>
      </c>
      <c r="C33" s="32">
        <f>D33</f>
        <v>4.2720000000000002</v>
      </c>
      <c r="D33" s="32">
        <f>VLOOKUP(封面!E5,[2]Sheet1!$A:$O,15,0)/10000</f>
        <v>4.2720000000000002</v>
      </c>
      <c r="E33" s="32"/>
    </row>
  </sheetData>
  <mergeCells count="5">
    <mergeCell ref="A1:E1"/>
    <mergeCell ref="A2:C2"/>
    <mergeCell ref="C3:E3"/>
    <mergeCell ref="A3:A4"/>
    <mergeCell ref="B3:B4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" customWidth="1"/>
    <col min="2" max="2" width="41.5" customWidth="1"/>
    <col min="3" max="52" width="9.75" customWidth="1"/>
    <col min="53" max="61" width="10.375" customWidth="1"/>
  </cols>
  <sheetData>
    <row r="1" spans="1:61" ht="63.75" customHeight="1">
      <c r="A1" s="60" t="s">
        <v>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</row>
    <row r="2" spans="1:61" ht="24.95" customHeight="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7" t="s">
        <v>31</v>
      </c>
    </row>
    <row r="3" spans="1:61" ht="27.6" customHeight="1">
      <c r="A3" s="70" t="s">
        <v>155</v>
      </c>
      <c r="B3" s="70" t="s">
        <v>156</v>
      </c>
      <c r="C3" s="70" t="s">
        <v>293</v>
      </c>
      <c r="D3" s="70" t="s">
        <v>294</v>
      </c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 t="s">
        <v>204</v>
      </c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 t="s">
        <v>295</v>
      </c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</row>
    <row r="4" spans="1:61" ht="27.6" customHeight="1">
      <c r="A4" s="70"/>
      <c r="B4" s="70"/>
      <c r="C4" s="70"/>
      <c r="D4" s="70" t="s">
        <v>296</v>
      </c>
      <c r="E4" s="70" t="s">
        <v>297</v>
      </c>
      <c r="F4" s="70"/>
      <c r="G4" s="70"/>
      <c r="H4" s="70"/>
      <c r="I4" s="70"/>
      <c r="J4" s="70"/>
      <c r="K4" s="70" t="s">
        <v>298</v>
      </c>
      <c r="L4" s="70"/>
      <c r="M4" s="70"/>
      <c r="N4" s="70"/>
      <c r="O4" s="70"/>
      <c r="P4" s="70"/>
      <c r="Q4" s="70"/>
      <c r="R4" s="70" t="s">
        <v>299</v>
      </c>
      <c r="S4" s="70" t="s">
        <v>300</v>
      </c>
      <c r="T4" s="70" t="s">
        <v>301</v>
      </c>
      <c r="U4" s="70" t="s">
        <v>302</v>
      </c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 t="s">
        <v>303</v>
      </c>
      <c r="AS4" s="70" t="s">
        <v>304</v>
      </c>
      <c r="AT4" s="70" t="s">
        <v>305</v>
      </c>
      <c r="AU4" s="70" t="s">
        <v>306</v>
      </c>
      <c r="AV4" s="70" t="s">
        <v>307</v>
      </c>
      <c r="AW4" s="70" t="s">
        <v>308</v>
      </c>
      <c r="AX4" s="70" t="s">
        <v>309</v>
      </c>
      <c r="AY4" s="70" t="s">
        <v>310</v>
      </c>
      <c r="AZ4" s="70" t="s">
        <v>311</v>
      </c>
      <c r="BA4" s="70" t="s">
        <v>312</v>
      </c>
      <c r="BB4" s="70" t="s">
        <v>313</v>
      </c>
      <c r="BC4" s="70" t="s">
        <v>314</v>
      </c>
      <c r="BD4" s="70" t="s">
        <v>315</v>
      </c>
      <c r="BE4" s="70" t="s">
        <v>316</v>
      </c>
      <c r="BF4" s="70" t="s">
        <v>317</v>
      </c>
      <c r="BG4" s="70" t="s">
        <v>318</v>
      </c>
      <c r="BH4" s="70" t="s">
        <v>319</v>
      </c>
      <c r="BI4" s="70" t="s">
        <v>320</v>
      </c>
    </row>
    <row r="5" spans="1:61" ht="30.2" customHeight="1">
      <c r="A5" s="70"/>
      <c r="B5" s="70"/>
      <c r="C5" s="70"/>
      <c r="D5" s="70"/>
      <c r="E5" s="70" t="s">
        <v>321</v>
      </c>
      <c r="F5" s="70" t="s">
        <v>322</v>
      </c>
      <c r="G5" s="70" t="s">
        <v>323</v>
      </c>
      <c r="H5" s="70" t="s">
        <v>324</v>
      </c>
      <c r="I5" s="70" t="s">
        <v>325</v>
      </c>
      <c r="J5" s="70" t="s">
        <v>326</v>
      </c>
      <c r="K5" s="70" t="s">
        <v>137</v>
      </c>
      <c r="L5" s="70" t="s">
        <v>327</v>
      </c>
      <c r="M5" s="70" t="s">
        <v>328</v>
      </c>
      <c r="N5" s="70" t="s">
        <v>329</v>
      </c>
      <c r="O5" s="70" t="s">
        <v>330</v>
      </c>
      <c r="P5" s="70" t="s">
        <v>331</v>
      </c>
      <c r="Q5" s="70" t="s">
        <v>332</v>
      </c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</row>
    <row r="6" spans="1:61" ht="30.2" customHeight="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22" t="s">
        <v>137</v>
      </c>
      <c r="V6" s="22" t="s">
        <v>333</v>
      </c>
      <c r="W6" s="22" t="s">
        <v>334</v>
      </c>
      <c r="X6" s="22" t="s">
        <v>335</v>
      </c>
      <c r="Y6" s="22" t="s">
        <v>336</v>
      </c>
      <c r="Z6" s="22" t="s">
        <v>337</v>
      </c>
      <c r="AA6" s="22" t="s">
        <v>338</v>
      </c>
      <c r="AB6" s="22" t="s">
        <v>339</v>
      </c>
      <c r="AC6" s="22" t="s">
        <v>340</v>
      </c>
      <c r="AD6" s="22" t="s">
        <v>341</v>
      </c>
      <c r="AE6" s="22" t="s">
        <v>342</v>
      </c>
      <c r="AF6" s="22" t="s">
        <v>343</v>
      </c>
      <c r="AG6" s="22" t="s">
        <v>344</v>
      </c>
      <c r="AH6" s="22" t="s">
        <v>345</v>
      </c>
      <c r="AI6" s="22" t="s">
        <v>346</v>
      </c>
      <c r="AJ6" s="22" t="s">
        <v>347</v>
      </c>
      <c r="AK6" s="22" t="s">
        <v>348</v>
      </c>
      <c r="AL6" s="22" t="s">
        <v>349</v>
      </c>
      <c r="AM6" s="22" t="s">
        <v>350</v>
      </c>
      <c r="AN6" s="22" t="s">
        <v>351</v>
      </c>
      <c r="AO6" s="22" t="s">
        <v>352</v>
      </c>
      <c r="AP6" s="22" t="s">
        <v>353</v>
      </c>
      <c r="AQ6" s="22" t="s">
        <v>354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</row>
    <row r="7" spans="1:61" ht="19.5" customHeight="1">
      <c r="A7" s="27" t="s">
        <v>241</v>
      </c>
      <c r="B7" s="27" t="s">
        <v>241</v>
      </c>
      <c r="D7" s="27">
        <v>1</v>
      </c>
      <c r="E7" s="27">
        <v>2</v>
      </c>
      <c r="F7" s="27">
        <v>3</v>
      </c>
      <c r="G7" s="27">
        <v>4</v>
      </c>
      <c r="H7" s="27">
        <v>5</v>
      </c>
      <c r="I7" s="27">
        <v>6</v>
      </c>
      <c r="J7" s="27">
        <v>7</v>
      </c>
      <c r="K7" s="27">
        <v>8</v>
      </c>
      <c r="L7" s="27">
        <v>9</v>
      </c>
      <c r="M7" s="27">
        <v>10</v>
      </c>
      <c r="N7" s="27">
        <v>11</v>
      </c>
      <c r="O7" s="27">
        <v>12</v>
      </c>
      <c r="P7" s="27">
        <v>13</v>
      </c>
      <c r="Q7" s="27">
        <v>14</v>
      </c>
      <c r="R7" s="27">
        <v>15</v>
      </c>
      <c r="S7" s="27">
        <v>16</v>
      </c>
      <c r="T7" s="27">
        <v>17</v>
      </c>
      <c r="U7" s="27">
        <v>18</v>
      </c>
      <c r="V7" s="27">
        <v>19</v>
      </c>
      <c r="W7" s="27">
        <v>20</v>
      </c>
      <c r="X7" s="27">
        <v>21</v>
      </c>
      <c r="Y7" s="27">
        <v>22</v>
      </c>
      <c r="Z7" s="27">
        <v>23</v>
      </c>
      <c r="AA7" s="27">
        <v>24</v>
      </c>
      <c r="AB7" s="27">
        <v>25</v>
      </c>
      <c r="AC7" s="27">
        <v>26</v>
      </c>
      <c r="AD7" s="27">
        <v>27</v>
      </c>
      <c r="AE7" s="27">
        <v>28</v>
      </c>
      <c r="AF7" s="27">
        <v>29</v>
      </c>
      <c r="AG7" s="27">
        <v>30</v>
      </c>
      <c r="AH7" s="27">
        <v>31</v>
      </c>
      <c r="AI7" s="27">
        <v>32</v>
      </c>
      <c r="AJ7" s="27">
        <v>33</v>
      </c>
      <c r="AK7" s="27">
        <v>34</v>
      </c>
      <c r="AL7" s="27">
        <v>35</v>
      </c>
      <c r="AM7" s="27">
        <v>36</v>
      </c>
      <c r="AN7" s="27">
        <v>37</v>
      </c>
      <c r="AO7" s="27">
        <v>38</v>
      </c>
      <c r="AP7" s="27">
        <v>39</v>
      </c>
      <c r="AQ7" s="27">
        <v>40</v>
      </c>
      <c r="AR7" s="27">
        <v>41</v>
      </c>
      <c r="AS7" s="27">
        <v>42</v>
      </c>
      <c r="AT7" s="27">
        <v>43</v>
      </c>
      <c r="AU7" s="27">
        <v>44</v>
      </c>
      <c r="AV7" s="27">
        <v>45</v>
      </c>
      <c r="AW7" s="27">
        <v>46</v>
      </c>
      <c r="AX7" s="27">
        <v>47</v>
      </c>
      <c r="AY7" s="27">
        <v>48</v>
      </c>
      <c r="AZ7" s="27">
        <v>49</v>
      </c>
      <c r="BA7" s="27">
        <v>50</v>
      </c>
      <c r="BB7" s="27">
        <v>51</v>
      </c>
      <c r="BC7" s="27">
        <v>52</v>
      </c>
      <c r="BD7" s="27">
        <v>53</v>
      </c>
      <c r="BE7" s="27">
        <v>54</v>
      </c>
      <c r="BF7" s="27">
        <v>55</v>
      </c>
      <c r="BG7" s="27">
        <v>56</v>
      </c>
      <c r="BH7" s="27">
        <v>57</v>
      </c>
      <c r="BI7" s="27">
        <v>58</v>
      </c>
    </row>
    <row r="8" spans="1:61" ht="19.5" customHeight="1">
      <c r="A8" s="22" t="s">
        <v>355</v>
      </c>
      <c r="B8" s="23"/>
      <c r="C8" s="28">
        <f>C11</f>
        <v>391.74020000000002</v>
      </c>
      <c r="D8" s="28">
        <f>D11</f>
        <v>378.447</v>
      </c>
      <c r="E8" s="28">
        <f>E11</f>
        <v>253.5624</v>
      </c>
      <c r="F8" s="28">
        <f>F11</f>
        <v>181.2192</v>
      </c>
      <c r="G8" s="28">
        <f>G11</f>
        <v>0</v>
      </c>
      <c r="H8" s="28"/>
      <c r="I8" s="28">
        <f>I11</f>
        <v>0</v>
      </c>
      <c r="J8" s="28">
        <f>J11</f>
        <v>72.343199999999996</v>
      </c>
      <c r="K8" s="28">
        <f>K11</f>
        <v>72.204400000000007</v>
      </c>
      <c r="L8" s="28">
        <f>L11</f>
        <v>41.029000000000003</v>
      </c>
      <c r="M8" s="28"/>
      <c r="N8" s="28">
        <f>N11</f>
        <v>31.1754</v>
      </c>
      <c r="O8" s="28"/>
      <c r="P8" s="28"/>
      <c r="Q8" s="28"/>
      <c r="R8" s="28">
        <f>R11</f>
        <v>30.7682</v>
      </c>
      <c r="S8" s="28">
        <f>S11</f>
        <v>21.911999999999999</v>
      </c>
      <c r="T8" s="28">
        <f>T11</f>
        <v>9.0212000000000003</v>
      </c>
      <c r="U8" s="28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8">
        <f>AR11</f>
        <v>3.6084999999999998</v>
      </c>
      <c r="AS8" s="28">
        <f>AS11</f>
        <v>5.4127000000000001</v>
      </c>
      <c r="AT8" s="28"/>
      <c r="AU8" s="28"/>
      <c r="AV8" s="28"/>
      <c r="AW8" s="28">
        <f>AW11</f>
        <v>4.2720000000000002</v>
      </c>
      <c r="AX8" s="28">
        <f>AX11</f>
        <v>0</v>
      </c>
      <c r="AY8" s="28"/>
      <c r="AZ8" s="28"/>
      <c r="BA8" s="28"/>
      <c r="BB8" s="28"/>
      <c r="BC8" s="28">
        <v>0</v>
      </c>
      <c r="BD8" s="28">
        <v>0</v>
      </c>
      <c r="BE8" s="28">
        <v>0</v>
      </c>
      <c r="BF8" s="28">
        <v>0</v>
      </c>
      <c r="BG8" s="28">
        <v>0</v>
      </c>
      <c r="BH8" s="28">
        <v>0</v>
      </c>
      <c r="BI8" s="28">
        <f>BI11</f>
        <v>4.2720000000000002</v>
      </c>
    </row>
    <row r="9" spans="1:61" ht="19.5" customHeight="1">
      <c r="A9" s="25" t="s">
        <v>165</v>
      </c>
      <c r="B9" s="25" t="s">
        <v>226</v>
      </c>
      <c r="C9" s="28">
        <f>C11</f>
        <v>391.74020000000002</v>
      </c>
      <c r="D9" s="28">
        <f>D11</f>
        <v>378.447</v>
      </c>
      <c r="E9" s="28">
        <f>E11</f>
        <v>253.5624</v>
      </c>
      <c r="F9" s="28">
        <f>F11</f>
        <v>181.2192</v>
      </c>
      <c r="G9" s="28">
        <f>G12</f>
        <v>0</v>
      </c>
      <c r="H9" s="28"/>
      <c r="I9" s="28">
        <f>I11</f>
        <v>0</v>
      </c>
      <c r="J9" s="28">
        <f>J11</f>
        <v>72.343199999999996</v>
      </c>
      <c r="K9" s="28">
        <f>K11</f>
        <v>72.204400000000007</v>
      </c>
      <c r="L9" s="28">
        <f>L11</f>
        <v>41.029000000000003</v>
      </c>
      <c r="M9" s="28"/>
      <c r="N9" s="28">
        <f>N11</f>
        <v>31.1754</v>
      </c>
      <c r="O9" s="28"/>
      <c r="P9" s="28"/>
      <c r="Q9" s="28"/>
      <c r="R9" s="28">
        <f>R11</f>
        <v>30.7682</v>
      </c>
      <c r="S9" s="28">
        <f>S11</f>
        <v>21.911999999999999</v>
      </c>
      <c r="T9" s="28">
        <f>T11</f>
        <v>9.0212000000000003</v>
      </c>
      <c r="U9" s="28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8">
        <f>AR11</f>
        <v>3.6084999999999998</v>
      </c>
      <c r="AS9" s="28">
        <f>AS11</f>
        <v>5.4127000000000001</v>
      </c>
      <c r="AT9" s="28"/>
      <c r="AU9" s="28"/>
      <c r="AV9" s="28"/>
      <c r="AW9" s="28">
        <f>AW11</f>
        <v>4.2720000000000002</v>
      </c>
      <c r="AX9" s="28">
        <f>AX11</f>
        <v>0</v>
      </c>
      <c r="AY9" s="28"/>
      <c r="AZ9" s="28"/>
      <c r="BA9" s="28"/>
      <c r="BB9" s="28"/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f>BI11</f>
        <v>4.2720000000000002</v>
      </c>
    </row>
    <row r="10" spans="1:61" ht="19.5" customHeight="1">
      <c r="A10" s="26" t="s">
        <v>356</v>
      </c>
      <c r="B10" s="26" t="s">
        <v>357</v>
      </c>
      <c r="C10" s="28">
        <f>C11</f>
        <v>391.74020000000002</v>
      </c>
      <c r="D10" s="28">
        <f>D11</f>
        <v>378.447</v>
      </c>
      <c r="E10" s="28">
        <f>E11</f>
        <v>253.5624</v>
      </c>
      <c r="F10" s="28">
        <f>F11</f>
        <v>181.2192</v>
      </c>
      <c r="G10" s="28">
        <f>G11</f>
        <v>0</v>
      </c>
      <c r="H10" s="28">
        <v>0</v>
      </c>
      <c r="I10" s="28">
        <f>I11</f>
        <v>0</v>
      </c>
      <c r="J10" s="28">
        <f>J11</f>
        <v>72.343199999999996</v>
      </c>
      <c r="K10" s="28">
        <f>K11</f>
        <v>72.204400000000007</v>
      </c>
      <c r="L10" s="28">
        <f>L11</f>
        <v>41.029000000000003</v>
      </c>
      <c r="M10" s="28">
        <v>0</v>
      </c>
      <c r="N10" s="28">
        <f>N11</f>
        <v>31.1754</v>
      </c>
      <c r="O10" s="28">
        <v>0</v>
      </c>
      <c r="P10" s="28">
        <v>0</v>
      </c>
      <c r="Q10" s="28">
        <v>0</v>
      </c>
      <c r="R10" s="28">
        <f>R11</f>
        <v>30.7682</v>
      </c>
      <c r="S10" s="28">
        <f>S11</f>
        <v>21.911999999999999</v>
      </c>
      <c r="T10" s="28">
        <f>T11</f>
        <v>9.0212000000000003</v>
      </c>
      <c r="U10" s="28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8">
        <f>AR11</f>
        <v>3.6084999999999998</v>
      </c>
      <c r="AS10" s="28">
        <f>AS11</f>
        <v>5.4127000000000001</v>
      </c>
      <c r="AT10" s="28"/>
      <c r="AU10" s="28"/>
      <c r="AV10" s="28"/>
      <c r="AW10" s="28">
        <f>AW11</f>
        <v>4.2720000000000002</v>
      </c>
      <c r="AX10" s="28">
        <f>AX11</f>
        <v>0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f>BI11</f>
        <v>4.2720000000000002</v>
      </c>
    </row>
    <row r="11" spans="1:61" ht="19.5" customHeight="1">
      <c r="A11" s="26" t="s">
        <v>173</v>
      </c>
      <c r="B11" s="26" t="s">
        <v>174</v>
      </c>
      <c r="C11" s="29">
        <f>'8一般公共预算基本支出表（纵向）'!C6</f>
        <v>391.74020000000002</v>
      </c>
      <c r="D11" s="29">
        <f>E11+K11+R11+S11</f>
        <v>378.447</v>
      </c>
      <c r="E11" s="29">
        <f>F11+G11+I11+J11</f>
        <v>253.5624</v>
      </c>
      <c r="F11" s="29">
        <f>'8一般公共预算基本支出表（纵向）'!D8</f>
        <v>181.2192</v>
      </c>
      <c r="G11" s="29">
        <f>'8一般公共预算基本支出表（纵向）'!D9</f>
        <v>0</v>
      </c>
      <c r="H11" s="29"/>
      <c r="I11" s="29">
        <f>'8一般公共预算基本支出表（纵向）'!D10</f>
        <v>0</v>
      </c>
      <c r="J11" s="29">
        <f>'8一般公共预算基本支出表（纵向）'!D11</f>
        <v>72.343199999999996</v>
      </c>
      <c r="K11" s="29">
        <f>L11+N11</f>
        <v>72.204400000000007</v>
      </c>
      <c r="L11" s="29">
        <f>'8一般公共预算基本支出表（纵向）'!D12</f>
        <v>41.029000000000003</v>
      </c>
      <c r="M11" s="29"/>
      <c r="N11" s="29">
        <f>'8一般公共预算基本支出表（纵向）'!D13</f>
        <v>31.1754</v>
      </c>
      <c r="O11" s="29"/>
      <c r="P11" s="29"/>
      <c r="Q11" s="29"/>
      <c r="R11" s="29">
        <f>'8一般公共预算基本支出表（纵向）'!D14</f>
        <v>30.7682</v>
      </c>
      <c r="S11" s="29">
        <f>'8一般公共预算基本支出表（纵向）'!D15</f>
        <v>21.911999999999999</v>
      </c>
      <c r="T11" s="29">
        <f>'8一般公共预算基本支出表（纵向）'!C16</f>
        <v>9.0212000000000003</v>
      </c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>
        <f>'8一般公共预算基本支出表（纵向）'!E28</f>
        <v>3.6084999999999998</v>
      </c>
      <c r="AS11" s="29">
        <f>'8一般公共预算基本支出表（纵向）'!E29</f>
        <v>5.4127000000000001</v>
      </c>
      <c r="AT11" s="29"/>
      <c r="AU11" s="29"/>
      <c r="AV11" s="29"/>
      <c r="AW11" s="29">
        <f>'8一般公共预算基本支出表（纵向）'!D31</f>
        <v>4.2720000000000002</v>
      </c>
      <c r="AX11" s="29">
        <f>'8一般公共预算基本支出表（纵向）'!D32</f>
        <v>0</v>
      </c>
      <c r="AY11" s="29"/>
      <c r="AZ11" s="29"/>
      <c r="BA11" s="29"/>
      <c r="BB11" s="29"/>
      <c r="BC11" s="29">
        <v>0</v>
      </c>
      <c r="BD11" s="29">
        <v>0</v>
      </c>
      <c r="BE11" s="29">
        <v>0</v>
      </c>
      <c r="BF11" s="29">
        <v>0</v>
      </c>
      <c r="BG11" s="29">
        <v>0</v>
      </c>
      <c r="BH11" s="29">
        <v>0</v>
      </c>
      <c r="BI11" s="29">
        <f>'8一般公共预算基本支出表（纵向）'!D33</f>
        <v>4.2720000000000002</v>
      </c>
    </row>
  </sheetData>
  <mergeCells count="45">
    <mergeCell ref="BG4:BG6"/>
    <mergeCell ref="BH4:BH6"/>
    <mergeCell ref="BI4:BI6"/>
    <mergeCell ref="U4:AQ5"/>
    <mergeCell ref="BB4:BB6"/>
    <mergeCell ref="BC4:BC6"/>
    <mergeCell ref="BD4:BD6"/>
    <mergeCell ref="BE4:BE6"/>
    <mergeCell ref="BF4:BF6"/>
    <mergeCell ref="AW4:AW6"/>
    <mergeCell ref="AX4:AX6"/>
    <mergeCell ref="AY4:AY6"/>
    <mergeCell ref="AZ4:AZ6"/>
    <mergeCell ref="BA4:BA6"/>
    <mergeCell ref="AR4:AR6"/>
    <mergeCell ref="AS4:AS6"/>
    <mergeCell ref="AT4:AT6"/>
    <mergeCell ref="AU4:AU6"/>
    <mergeCell ref="AV4:AV6"/>
    <mergeCell ref="P5:P6"/>
    <mergeCell ref="Q5:Q6"/>
    <mergeCell ref="R4:R6"/>
    <mergeCell ref="S4:S6"/>
    <mergeCell ref="T4:T6"/>
    <mergeCell ref="K5:K6"/>
    <mergeCell ref="L5:L6"/>
    <mergeCell ref="M5:M6"/>
    <mergeCell ref="N5:N6"/>
    <mergeCell ref="O5:O6"/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3.375" customWidth="1"/>
    <col min="4" max="4" width="12.5" customWidth="1"/>
    <col min="5" max="6" width="10.25" customWidth="1"/>
    <col min="7" max="7" width="9.125" customWidth="1"/>
    <col min="8" max="8" width="10.25" customWidth="1"/>
    <col min="9" max="9" width="12.5" customWidth="1"/>
    <col min="10" max="10" width="9.625" customWidth="1"/>
    <col min="11" max="11" width="9.875" customWidth="1"/>
  </cols>
  <sheetData>
    <row r="1" spans="1:11" ht="16.350000000000001" customHeight="1">
      <c r="A1" s="1"/>
      <c r="J1" s="65" t="s">
        <v>358</v>
      </c>
      <c r="K1" s="65"/>
    </row>
    <row r="2" spans="1:11" ht="44.85" customHeight="1">
      <c r="A2" s="66" t="s">
        <v>15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2.35" customHeight="1">
      <c r="A3" s="62" t="str">
        <f>'8一般公共预算基本支出表（纵向）'!A2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3" t="s">
        <v>31</v>
      </c>
      <c r="K3" s="63"/>
    </row>
    <row r="4" spans="1:11" ht="42.2" customHeight="1">
      <c r="A4" s="64" t="s">
        <v>155</v>
      </c>
      <c r="B4" s="64" t="s">
        <v>156</v>
      </c>
      <c r="C4" s="64" t="s">
        <v>202</v>
      </c>
      <c r="D4" s="64" t="s">
        <v>187</v>
      </c>
      <c r="E4" s="64"/>
      <c r="F4" s="64"/>
      <c r="G4" s="64"/>
      <c r="H4" s="64"/>
      <c r="I4" s="64" t="s">
        <v>191</v>
      </c>
      <c r="J4" s="64"/>
      <c r="K4" s="64"/>
    </row>
    <row r="5" spans="1:11" ht="39.6" customHeight="1">
      <c r="A5" s="64"/>
      <c r="B5" s="64"/>
      <c r="C5" s="64"/>
      <c r="D5" s="2" t="s">
        <v>135</v>
      </c>
      <c r="E5" s="2" t="s">
        <v>359</v>
      </c>
      <c r="F5" s="2" t="s">
        <v>360</v>
      </c>
      <c r="G5" s="2" t="s">
        <v>299</v>
      </c>
      <c r="H5" s="2" t="s">
        <v>300</v>
      </c>
      <c r="I5" s="2" t="s">
        <v>135</v>
      </c>
      <c r="J5" s="2" t="s">
        <v>203</v>
      </c>
      <c r="K5" s="2" t="s">
        <v>361</v>
      </c>
    </row>
    <row r="6" spans="1:11" ht="19.5" customHeight="1">
      <c r="A6" s="22" t="s">
        <v>355</v>
      </c>
      <c r="B6" s="23"/>
      <c r="C6" s="24">
        <f t="shared" ref="C6:H6" si="0">C9</f>
        <v>391.74020000000002</v>
      </c>
      <c r="D6" s="24">
        <f t="shared" si="0"/>
        <v>378.447</v>
      </c>
      <c r="E6" s="24">
        <f t="shared" si="0"/>
        <v>253.5624</v>
      </c>
      <c r="F6" s="24">
        <f t="shared" si="0"/>
        <v>72.204400000000007</v>
      </c>
      <c r="G6" s="24">
        <f t="shared" si="0"/>
        <v>30.7682</v>
      </c>
      <c r="H6" s="24">
        <f t="shared" si="0"/>
        <v>21.911999999999999</v>
      </c>
      <c r="I6" s="24"/>
      <c r="J6" s="24"/>
      <c r="K6" s="24"/>
    </row>
    <row r="7" spans="1:11" ht="19.5" customHeight="1">
      <c r="A7" s="25" t="s">
        <v>165</v>
      </c>
      <c r="B7" s="25" t="s">
        <v>226</v>
      </c>
      <c r="C7" s="24">
        <f t="shared" ref="C7:H7" si="1">C9</f>
        <v>391.74020000000002</v>
      </c>
      <c r="D7" s="24">
        <f t="shared" si="1"/>
        <v>378.447</v>
      </c>
      <c r="E7" s="24">
        <f t="shared" si="1"/>
        <v>253.5624</v>
      </c>
      <c r="F7" s="24">
        <f t="shared" si="1"/>
        <v>72.204400000000007</v>
      </c>
      <c r="G7" s="24">
        <f t="shared" si="1"/>
        <v>30.7682</v>
      </c>
      <c r="H7" s="24">
        <f t="shared" si="1"/>
        <v>21.911999999999999</v>
      </c>
      <c r="I7" s="24"/>
      <c r="J7" s="24"/>
      <c r="K7" s="24"/>
    </row>
    <row r="8" spans="1:11" ht="19.5" customHeight="1">
      <c r="A8" s="26" t="s">
        <v>356</v>
      </c>
      <c r="B8" s="26" t="s">
        <v>357</v>
      </c>
      <c r="C8" s="24">
        <f t="shared" ref="C8:H8" si="2">C9</f>
        <v>391.74020000000002</v>
      </c>
      <c r="D8" s="24">
        <f t="shared" si="2"/>
        <v>378.447</v>
      </c>
      <c r="E8" s="24">
        <f t="shared" si="2"/>
        <v>253.5624</v>
      </c>
      <c r="F8" s="24">
        <f t="shared" si="2"/>
        <v>72.204400000000007</v>
      </c>
      <c r="G8" s="24">
        <f t="shared" si="2"/>
        <v>30.7682</v>
      </c>
      <c r="H8" s="24">
        <f t="shared" si="2"/>
        <v>21.911999999999999</v>
      </c>
      <c r="I8" s="24"/>
      <c r="J8" s="24"/>
      <c r="K8" s="24"/>
    </row>
    <row r="9" spans="1:11" ht="19.5" customHeight="1">
      <c r="A9" s="26" t="s">
        <v>173</v>
      </c>
      <c r="B9" s="26" t="s">
        <v>174</v>
      </c>
      <c r="C9" s="4">
        <f>'9一般公共预算基本支出表（横向）'!C11</f>
        <v>391.74020000000002</v>
      </c>
      <c r="D9" s="4">
        <f>E9+F9+G9+H9</f>
        <v>378.447</v>
      </c>
      <c r="E9" s="17">
        <f>'9一般公共预算基本支出表（横向）'!E11</f>
        <v>253.5624</v>
      </c>
      <c r="F9" s="17">
        <f>'9一般公共预算基本支出表（横向）'!K11</f>
        <v>72.204400000000007</v>
      </c>
      <c r="G9" s="17">
        <f>'9一般公共预算基本支出表（横向）'!R11</f>
        <v>30.7682</v>
      </c>
      <c r="H9" s="17">
        <f>'9一般公共预算基本支出表（横向）'!S11</f>
        <v>21.911999999999999</v>
      </c>
      <c r="I9" s="4"/>
      <c r="J9" s="17"/>
      <c r="K9" s="17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4" customWidth="1"/>
    <col min="4" max="19" width="7.75" customWidth="1"/>
  </cols>
  <sheetData>
    <row r="1" spans="1:19" ht="16.350000000000001" customHeight="1">
      <c r="R1" s="65" t="s">
        <v>362</v>
      </c>
      <c r="S1" s="65"/>
    </row>
    <row r="2" spans="1:19" ht="50.1" customHeight="1">
      <c r="A2" s="60" t="s">
        <v>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spans="1:19" ht="24.2" customHeight="1">
      <c r="A3" s="62" t="str">
        <f>'10工资福利(政府预算)'!A3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 t="s">
        <v>31</v>
      </c>
      <c r="S3" s="63"/>
    </row>
    <row r="4" spans="1:19" ht="26.65" customHeight="1">
      <c r="A4" s="64" t="s">
        <v>155</v>
      </c>
      <c r="B4" s="64" t="s">
        <v>156</v>
      </c>
      <c r="C4" s="64" t="s">
        <v>202</v>
      </c>
      <c r="D4" s="64" t="s">
        <v>363</v>
      </c>
      <c r="E4" s="64"/>
      <c r="F4" s="64"/>
      <c r="G4" s="64"/>
      <c r="H4" s="64"/>
      <c r="I4" s="64" t="s">
        <v>364</v>
      </c>
      <c r="J4" s="64"/>
      <c r="K4" s="64"/>
      <c r="L4" s="64"/>
      <c r="M4" s="64"/>
      <c r="N4" s="64"/>
      <c r="O4" s="64" t="s">
        <v>299</v>
      </c>
      <c r="P4" s="64" t="s">
        <v>365</v>
      </c>
      <c r="Q4" s="64"/>
      <c r="R4" s="64"/>
      <c r="S4" s="64"/>
    </row>
    <row r="5" spans="1:19" ht="56.1" customHeight="1">
      <c r="A5" s="64"/>
      <c r="B5" s="64"/>
      <c r="C5" s="64"/>
      <c r="D5" s="2" t="s">
        <v>135</v>
      </c>
      <c r="E5" s="2" t="s">
        <v>322</v>
      </c>
      <c r="F5" s="2" t="s">
        <v>323</v>
      </c>
      <c r="G5" s="2" t="s">
        <v>325</v>
      </c>
      <c r="H5" s="2" t="s">
        <v>326</v>
      </c>
      <c r="I5" s="2" t="s">
        <v>135</v>
      </c>
      <c r="J5" s="2" t="s">
        <v>327</v>
      </c>
      <c r="K5" s="2" t="s">
        <v>328</v>
      </c>
      <c r="L5" s="2" t="s">
        <v>329</v>
      </c>
      <c r="M5" s="2" t="s">
        <v>330</v>
      </c>
      <c r="N5" s="2" t="s">
        <v>332</v>
      </c>
      <c r="O5" s="64"/>
      <c r="P5" s="2" t="s">
        <v>135</v>
      </c>
      <c r="Q5" s="2" t="s">
        <v>324</v>
      </c>
      <c r="R5" s="2" t="s">
        <v>331</v>
      </c>
      <c r="S5" s="2" t="s">
        <v>300</v>
      </c>
    </row>
    <row r="6" spans="1:19" ht="19.5" customHeight="1">
      <c r="A6" s="22" t="s">
        <v>355</v>
      </c>
      <c r="B6" s="23"/>
      <c r="C6" s="10">
        <f t="shared" ref="C6:J6" si="0">C9</f>
        <v>378.447</v>
      </c>
      <c r="D6" s="10">
        <f t="shared" si="0"/>
        <v>253.5624</v>
      </c>
      <c r="E6" s="10">
        <f t="shared" si="0"/>
        <v>181.2192</v>
      </c>
      <c r="F6" s="10">
        <f t="shared" si="0"/>
        <v>0</v>
      </c>
      <c r="G6" s="10">
        <f t="shared" si="0"/>
        <v>0</v>
      </c>
      <c r="H6" s="10">
        <f t="shared" si="0"/>
        <v>72.343199999999996</v>
      </c>
      <c r="I6" s="10">
        <f t="shared" si="0"/>
        <v>72.204400000000007</v>
      </c>
      <c r="J6" s="10">
        <f t="shared" si="0"/>
        <v>41.029000000000003</v>
      </c>
      <c r="K6" s="10"/>
      <c r="L6" s="10">
        <f>L9</f>
        <v>31.1754</v>
      </c>
      <c r="M6" s="10"/>
      <c r="N6" s="10"/>
      <c r="O6" s="10">
        <f>O9</f>
        <v>30.7682</v>
      </c>
      <c r="P6" s="10">
        <f>P9</f>
        <v>21.911999999999999</v>
      </c>
      <c r="Q6" s="10"/>
      <c r="R6" s="10"/>
      <c r="S6" s="10">
        <f>S9</f>
        <v>21.911999999999999</v>
      </c>
    </row>
    <row r="7" spans="1:19" ht="19.5" customHeight="1">
      <c r="A7" s="25" t="s">
        <v>165</v>
      </c>
      <c r="B7" s="25" t="s">
        <v>226</v>
      </c>
      <c r="C7" s="10">
        <f t="shared" ref="C7:J7" si="1">C9</f>
        <v>378.447</v>
      </c>
      <c r="D7" s="10">
        <f t="shared" si="1"/>
        <v>253.5624</v>
      </c>
      <c r="E7" s="10">
        <f t="shared" si="1"/>
        <v>181.2192</v>
      </c>
      <c r="F7" s="10">
        <f t="shared" si="1"/>
        <v>0</v>
      </c>
      <c r="G7" s="10">
        <f t="shared" si="1"/>
        <v>0</v>
      </c>
      <c r="H7" s="10">
        <f t="shared" si="1"/>
        <v>72.343199999999996</v>
      </c>
      <c r="I7" s="10">
        <f t="shared" si="1"/>
        <v>72.204400000000007</v>
      </c>
      <c r="J7" s="10">
        <f t="shared" si="1"/>
        <v>41.029000000000003</v>
      </c>
      <c r="K7" s="10"/>
      <c r="L7" s="10">
        <f>L9</f>
        <v>31.1754</v>
      </c>
      <c r="M7" s="10"/>
      <c r="N7" s="10"/>
      <c r="O7" s="10">
        <f>O9</f>
        <v>30.7682</v>
      </c>
      <c r="P7" s="10">
        <f>P9</f>
        <v>21.911999999999999</v>
      </c>
      <c r="Q7" s="10"/>
      <c r="R7" s="10"/>
      <c r="S7" s="10">
        <f>S9</f>
        <v>21.911999999999999</v>
      </c>
    </row>
    <row r="8" spans="1:19" ht="19.5" customHeight="1">
      <c r="A8" s="26" t="s">
        <v>356</v>
      </c>
      <c r="B8" s="26" t="s">
        <v>357</v>
      </c>
      <c r="C8" s="10">
        <f t="shared" ref="C8:J8" si="2">C9</f>
        <v>378.447</v>
      </c>
      <c r="D8" s="10">
        <f t="shared" si="2"/>
        <v>253.5624</v>
      </c>
      <c r="E8" s="10">
        <f t="shared" si="2"/>
        <v>181.2192</v>
      </c>
      <c r="F8" s="10">
        <f t="shared" si="2"/>
        <v>0</v>
      </c>
      <c r="G8" s="10">
        <f t="shared" si="2"/>
        <v>0</v>
      </c>
      <c r="H8" s="10">
        <f t="shared" si="2"/>
        <v>72.343199999999996</v>
      </c>
      <c r="I8" s="10">
        <f t="shared" si="2"/>
        <v>72.204400000000007</v>
      </c>
      <c r="J8" s="10">
        <f t="shared" si="2"/>
        <v>41.029000000000003</v>
      </c>
      <c r="K8" s="10"/>
      <c r="L8" s="10">
        <f>L9</f>
        <v>31.1754</v>
      </c>
      <c r="M8" s="10"/>
      <c r="N8" s="10"/>
      <c r="O8" s="10">
        <f>O9</f>
        <v>30.7682</v>
      </c>
      <c r="P8" s="10">
        <f>P9</f>
        <v>21.911999999999999</v>
      </c>
      <c r="Q8" s="10"/>
      <c r="R8" s="10"/>
      <c r="S8" s="10">
        <f>S9</f>
        <v>21.911999999999999</v>
      </c>
    </row>
    <row r="9" spans="1:19" ht="19.5" customHeight="1">
      <c r="A9" s="26" t="s">
        <v>173</v>
      </c>
      <c r="B9" s="26" t="s">
        <v>174</v>
      </c>
      <c r="C9" s="4">
        <f>D9+I9+O9+P9</f>
        <v>378.447</v>
      </c>
      <c r="D9" s="17">
        <f>E9+H9+F9+G9</f>
        <v>253.5624</v>
      </c>
      <c r="E9" s="17">
        <f>'8一般公共预算基本支出表（纵向）'!D8</f>
        <v>181.2192</v>
      </c>
      <c r="F9" s="17">
        <f>'8一般公共预算基本支出表（纵向）'!D9</f>
        <v>0</v>
      </c>
      <c r="G9" s="17">
        <f>'8一般公共预算基本支出表（纵向）'!D10</f>
        <v>0</v>
      </c>
      <c r="H9" s="17">
        <f>'8一般公共预算基本支出表（纵向）'!D11</f>
        <v>72.343199999999996</v>
      </c>
      <c r="I9" s="4">
        <f>J9+L9</f>
        <v>72.204400000000007</v>
      </c>
      <c r="J9" s="17">
        <f>'9一般公共预算基本支出表（横向）'!L11</f>
        <v>41.029000000000003</v>
      </c>
      <c r="K9" s="17"/>
      <c r="L9" s="17">
        <f>'9一般公共预算基本支出表（横向）'!N11</f>
        <v>31.1754</v>
      </c>
      <c r="M9" s="17"/>
      <c r="N9" s="17"/>
      <c r="O9" s="17">
        <f>'9一般公共预算基本支出表（横向）'!R11</f>
        <v>30.7682</v>
      </c>
      <c r="P9" s="4">
        <f>S9</f>
        <v>21.911999999999999</v>
      </c>
      <c r="Q9" s="17"/>
      <c r="R9" s="17"/>
      <c r="S9" s="17">
        <f>'9一般公共预算基本支出表（横向）'!S11</f>
        <v>21.911999999999999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6.375" customWidth="1"/>
    <col min="4" max="4" width="13.375" customWidth="1"/>
    <col min="5" max="5" width="11.125" customWidth="1"/>
    <col min="6" max="6" width="12.125" customWidth="1"/>
    <col min="7" max="7" width="12" customWidth="1"/>
    <col min="8" max="8" width="11.5" customWidth="1"/>
  </cols>
  <sheetData>
    <row r="1" spans="1:8" ht="16.350000000000001" customHeight="1">
      <c r="H1" s="13" t="s">
        <v>366</v>
      </c>
    </row>
    <row r="2" spans="1:8" ht="46.5" customHeight="1">
      <c r="A2" s="66" t="s">
        <v>17</v>
      </c>
      <c r="B2" s="66"/>
      <c r="C2" s="66"/>
      <c r="D2" s="66"/>
      <c r="E2" s="66"/>
      <c r="F2" s="66"/>
      <c r="G2" s="66"/>
      <c r="H2" s="66"/>
    </row>
    <row r="3" spans="1:8" ht="18.2" customHeight="1">
      <c r="A3" s="62" t="str">
        <f>'11工资福利'!A3</f>
        <v>部门：127019_益阳市赫山区黄泥湖学校</v>
      </c>
      <c r="B3" s="62"/>
      <c r="C3" s="62"/>
      <c r="D3" s="62"/>
      <c r="E3" s="62"/>
      <c r="F3" s="62"/>
      <c r="G3" s="63" t="s">
        <v>31</v>
      </c>
      <c r="H3" s="63"/>
    </row>
    <row r="4" spans="1:8" ht="23.25" customHeight="1">
      <c r="A4" s="64" t="s">
        <v>155</v>
      </c>
      <c r="B4" s="64" t="s">
        <v>156</v>
      </c>
      <c r="C4" s="64" t="s">
        <v>293</v>
      </c>
      <c r="D4" s="64" t="s">
        <v>367</v>
      </c>
      <c r="E4" s="64" t="s">
        <v>316</v>
      </c>
      <c r="F4" s="64" t="s">
        <v>318</v>
      </c>
      <c r="G4" s="64" t="s">
        <v>368</v>
      </c>
      <c r="H4" s="64" t="s">
        <v>320</v>
      </c>
    </row>
    <row r="5" spans="1:8" ht="23.25" customHeight="1">
      <c r="A5" s="64"/>
      <c r="B5" s="64"/>
      <c r="C5" s="64"/>
      <c r="D5" s="64"/>
      <c r="E5" s="64"/>
      <c r="F5" s="64"/>
      <c r="G5" s="64"/>
      <c r="H5" s="64"/>
    </row>
    <row r="6" spans="1:8" ht="19.5" customHeight="1">
      <c r="A6" s="22" t="s">
        <v>355</v>
      </c>
      <c r="B6" s="23"/>
      <c r="C6" s="10">
        <f>C9</f>
        <v>4.2720000000000002</v>
      </c>
      <c r="D6" s="10"/>
      <c r="E6" s="10"/>
      <c r="F6" s="10"/>
      <c r="G6" s="10">
        <f>G9</f>
        <v>0</v>
      </c>
      <c r="H6" s="10">
        <f>H9</f>
        <v>4.2720000000000002</v>
      </c>
    </row>
    <row r="7" spans="1:8" ht="19.5" customHeight="1">
      <c r="A7" s="25" t="s">
        <v>165</v>
      </c>
      <c r="B7" s="25" t="s">
        <v>226</v>
      </c>
      <c r="C7" s="10">
        <f>C9</f>
        <v>4.2720000000000002</v>
      </c>
      <c r="D7" s="10"/>
      <c r="E7" s="10"/>
      <c r="F7" s="10"/>
      <c r="G7" s="10">
        <f>G9</f>
        <v>0</v>
      </c>
      <c r="H7" s="10">
        <f>H9</f>
        <v>4.2720000000000002</v>
      </c>
    </row>
    <row r="8" spans="1:8" ht="19.5" customHeight="1">
      <c r="A8" s="26" t="s">
        <v>356</v>
      </c>
      <c r="B8" s="26" t="s">
        <v>357</v>
      </c>
      <c r="C8" s="10">
        <f>C9</f>
        <v>4.2720000000000002</v>
      </c>
      <c r="D8" s="10"/>
      <c r="E8" s="10"/>
      <c r="F8" s="10"/>
      <c r="G8" s="10">
        <f>G9</f>
        <v>0</v>
      </c>
      <c r="H8" s="10">
        <f>H9</f>
        <v>4.2720000000000002</v>
      </c>
    </row>
    <row r="9" spans="1:8" ht="19.5" customHeight="1">
      <c r="A9" s="26" t="s">
        <v>173</v>
      </c>
      <c r="B9" s="26" t="s">
        <v>174</v>
      </c>
      <c r="C9" s="4">
        <f>'8一般公共预算基本支出表（纵向）'!D31</f>
        <v>4.2720000000000002</v>
      </c>
      <c r="D9" s="17"/>
      <c r="E9" s="17"/>
      <c r="F9" s="17"/>
      <c r="G9" s="17">
        <f>'8一般公共预算基本支出表（纵向）'!D32</f>
        <v>0</v>
      </c>
      <c r="H9" s="17">
        <f>'8一般公共预算基本支出表（纵向）'!D33</f>
        <v>4.2720000000000002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15" width="7.75" customWidth="1"/>
  </cols>
  <sheetData>
    <row r="1" spans="1:15" ht="16.350000000000001" customHeight="1">
      <c r="N1" s="65" t="s">
        <v>369</v>
      </c>
      <c r="O1" s="65"/>
    </row>
    <row r="2" spans="1:15" ht="40.5" customHeight="1">
      <c r="A2" s="66" t="s">
        <v>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ht="24.2" customHeight="1">
      <c r="A3" s="62" t="str">
        <f>'12个人家庭(政府预算)'!A3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3" t="s">
        <v>31</v>
      </c>
      <c r="O3" s="63"/>
    </row>
    <row r="4" spans="1:15" ht="24.2" customHeight="1">
      <c r="A4" s="64" t="s">
        <v>155</v>
      </c>
      <c r="B4" s="64" t="s">
        <v>156</v>
      </c>
      <c r="C4" s="64" t="s">
        <v>293</v>
      </c>
      <c r="D4" s="64" t="s">
        <v>309</v>
      </c>
      <c r="E4" s="64" t="s">
        <v>310</v>
      </c>
      <c r="F4" s="64" t="s">
        <v>311</v>
      </c>
      <c r="G4" s="64" t="s">
        <v>312</v>
      </c>
      <c r="H4" s="64" t="s">
        <v>313</v>
      </c>
      <c r="I4" s="64" t="s">
        <v>314</v>
      </c>
      <c r="J4" s="64" t="s">
        <v>315</v>
      </c>
      <c r="K4" s="64" t="s">
        <v>316</v>
      </c>
      <c r="L4" s="64" t="s">
        <v>317</v>
      </c>
      <c r="M4" s="64" t="s">
        <v>319</v>
      </c>
      <c r="N4" s="64" t="s">
        <v>318</v>
      </c>
      <c r="O4" s="64" t="s">
        <v>320</v>
      </c>
    </row>
    <row r="5" spans="1:15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ht="19.5" customHeight="1">
      <c r="A6" s="22" t="s">
        <v>355</v>
      </c>
      <c r="B6" s="23"/>
      <c r="C6" s="4">
        <f>D6+O6</f>
        <v>4.2720000000000002</v>
      </c>
      <c r="D6" s="17">
        <f>D9</f>
        <v>0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f>O9</f>
        <v>4.2720000000000002</v>
      </c>
    </row>
    <row r="7" spans="1:15" ht="19.5" customHeight="1">
      <c r="A7" s="25" t="s">
        <v>165</v>
      </c>
      <c r="B7" s="25" t="s">
        <v>226</v>
      </c>
      <c r="C7" s="4">
        <f>D7+O7</f>
        <v>4.2720000000000002</v>
      </c>
      <c r="D7" s="17">
        <f>D8</f>
        <v>0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>
        <f>O9</f>
        <v>4.2720000000000002</v>
      </c>
    </row>
    <row r="8" spans="1:15" ht="19.5" customHeight="1">
      <c r="A8" s="26" t="s">
        <v>356</v>
      </c>
      <c r="B8" s="26" t="s">
        <v>357</v>
      </c>
      <c r="C8" s="4">
        <f>D8+O8</f>
        <v>4.2720000000000002</v>
      </c>
      <c r="D8" s="17">
        <f>D9</f>
        <v>0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>
        <f>O9</f>
        <v>4.2720000000000002</v>
      </c>
    </row>
    <row r="9" spans="1:15" ht="19.5" customHeight="1">
      <c r="A9" s="26" t="s">
        <v>173</v>
      </c>
      <c r="B9" s="26" t="s">
        <v>174</v>
      </c>
      <c r="C9" s="4">
        <f>D9+O9</f>
        <v>4.2720000000000002</v>
      </c>
      <c r="D9" s="17">
        <f>'12个人家庭(政府预算)'!G9</f>
        <v>0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f>'12个人家庭(政府预算)'!H9</f>
        <v>4.2720000000000002</v>
      </c>
    </row>
  </sheetData>
  <mergeCells count="19">
    <mergeCell ref="M4:M5"/>
    <mergeCell ref="N4:N5"/>
    <mergeCell ref="O4:O5"/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workbookViewId="0">
      <selection activeCell="N8" sqref="N8"/>
    </sheetView>
  </sheetViews>
  <sheetFormatPr defaultColWidth="10" defaultRowHeight="13.5"/>
  <cols>
    <col min="1" max="1" width="19.5" customWidth="1"/>
    <col min="2" max="2" width="41.5" customWidth="1"/>
    <col min="3" max="3" width="9.625" customWidth="1"/>
    <col min="4" max="4" width="8.375" customWidth="1"/>
    <col min="5" max="5" width="7.75" customWidth="1"/>
    <col min="6" max="14" width="7.125" customWidth="1"/>
    <col min="15" max="15" width="8.5" customWidth="1"/>
    <col min="16" max="17" width="7.125" customWidth="1"/>
  </cols>
  <sheetData>
    <row r="1" spans="1:17" ht="16.350000000000001" customHeight="1">
      <c r="P1" s="65" t="s">
        <v>370</v>
      </c>
      <c r="Q1" s="65"/>
    </row>
    <row r="2" spans="1:17" ht="36.200000000000003" customHeight="1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24.2" customHeight="1">
      <c r="A3" s="62" t="str">
        <f>'13个人家庭'!A3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 t="s">
        <v>31</v>
      </c>
      <c r="Q3" s="63"/>
    </row>
    <row r="4" spans="1:17" ht="28.5" customHeight="1">
      <c r="A4" s="64" t="s">
        <v>155</v>
      </c>
      <c r="B4" s="64" t="s">
        <v>156</v>
      </c>
      <c r="C4" s="64" t="s">
        <v>293</v>
      </c>
      <c r="D4" s="64" t="s">
        <v>188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 t="s">
        <v>191</v>
      </c>
      <c r="P4" s="64"/>
      <c r="Q4" s="64"/>
    </row>
    <row r="5" spans="1:17" ht="36.200000000000003" customHeight="1">
      <c r="A5" s="64"/>
      <c r="B5" s="64"/>
      <c r="C5" s="64"/>
      <c r="D5" s="2" t="s">
        <v>135</v>
      </c>
      <c r="E5" s="2" t="s">
        <v>371</v>
      </c>
      <c r="F5" s="2" t="s">
        <v>346</v>
      </c>
      <c r="G5" s="2" t="s">
        <v>347</v>
      </c>
      <c r="H5" s="2" t="s">
        <v>372</v>
      </c>
      <c r="I5" s="2" t="s">
        <v>353</v>
      </c>
      <c r="J5" s="2" t="s">
        <v>348</v>
      </c>
      <c r="K5" s="2" t="s">
        <v>343</v>
      </c>
      <c r="L5" s="2" t="s">
        <v>305</v>
      </c>
      <c r="M5" s="2" t="s">
        <v>373</v>
      </c>
      <c r="N5" s="2" t="s">
        <v>374</v>
      </c>
      <c r="O5" s="2" t="s">
        <v>135</v>
      </c>
      <c r="P5" s="2" t="s">
        <v>224</v>
      </c>
      <c r="Q5" s="2" t="s">
        <v>361</v>
      </c>
    </row>
    <row r="6" spans="1:17" ht="19.5" customHeight="1">
      <c r="A6" s="22" t="s">
        <v>355</v>
      </c>
      <c r="B6" s="23"/>
      <c r="C6" s="24">
        <v>9.0212000000000003</v>
      </c>
      <c r="D6" s="24">
        <v>9.0212000000000003</v>
      </c>
      <c r="E6" s="17">
        <v>2.7063600000000001</v>
      </c>
      <c r="F6" s="17">
        <v>1.35318</v>
      </c>
      <c r="G6" s="17">
        <v>1.35318</v>
      </c>
      <c r="H6" s="24"/>
      <c r="I6" s="24"/>
      <c r="J6" s="17"/>
      <c r="K6" s="24"/>
      <c r="L6" s="24"/>
      <c r="M6" s="17">
        <v>1.35318</v>
      </c>
      <c r="N6" s="24">
        <v>2.2553000000000001</v>
      </c>
      <c r="O6" s="24"/>
      <c r="P6" s="24"/>
      <c r="Q6" s="24"/>
    </row>
    <row r="7" spans="1:17" ht="19.5" customHeight="1">
      <c r="A7" s="25" t="s">
        <v>165</v>
      </c>
      <c r="B7" s="25" t="s">
        <v>226</v>
      </c>
      <c r="C7" s="24">
        <v>9.0212000000000003</v>
      </c>
      <c r="D7" s="24">
        <v>9.0212000000000003</v>
      </c>
      <c r="E7" s="17">
        <v>2.7063600000000001</v>
      </c>
      <c r="F7" s="17">
        <v>1.35318</v>
      </c>
      <c r="G7" s="17">
        <v>1.35318</v>
      </c>
      <c r="H7" s="24"/>
      <c r="I7" s="24"/>
      <c r="J7" s="17"/>
      <c r="K7" s="24"/>
      <c r="L7" s="24"/>
      <c r="M7" s="17">
        <v>1.35318</v>
      </c>
      <c r="N7" s="24">
        <v>2.2553000000000001</v>
      </c>
      <c r="O7" s="24"/>
      <c r="P7" s="24"/>
      <c r="Q7" s="24"/>
    </row>
    <row r="8" spans="1:17" ht="19.5" customHeight="1">
      <c r="A8" s="26" t="s">
        <v>356</v>
      </c>
      <c r="B8" s="26" t="s">
        <v>357</v>
      </c>
      <c r="C8" s="24">
        <v>9.0212000000000003</v>
      </c>
      <c r="D8" s="24">
        <v>9.0212000000000003</v>
      </c>
      <c r="E8" s="17">
        <v>2.7063600000000001</v>
      </c>
      <c r="F8" s="17">
        <v>1.35318</v>
      </c>
      <c r="G8" s="17">
        <v>1.35318</v>
      </c>
      <c r="H8" s="24"/>
      <c r="I8" s="24"/>
      <c r="J8" s="17"/>
      <c r="K8" s="24"/>
      <c r="L8" s="24"/>
      <c r="M8" s="17">
        <v>1.35318</v>
      </c>
      <c r="N8" s="24">
        <v>2.2553000000000001</v>
      </c>
      <c r="O8" s="24"/>
      <c r="P8" s="24"/>
      <c r="Q8" s="24"/>
    </row>
    <row r="9" spans="1:17" ht="19.5" customHeight="1">
      <c r="A9" s="26" t="s">
        <v>173</v>
      </c>
      <c r="B9" s="26" t="s">
        <v>174</v>
      </c>
      <c r="C9" s="4">
        <f>'15商品服务'!C9</f>
        <v>9.0212000000000003</v>
      </c>
      <c r="D9" s="17">
        <f>'15商品服务'!C9</f>
        <v>9.0212000000000003</v>
      </c>
      <c r="E9" s="17">
        <f>C9*0.3</f>
        <v>2.7063600000000001</v>
      </c>
      <c r="F9" s="17">
        <f>C9*0.15</f>
        <v>1.35318</v>
      </c>
      <c r="G9" s="17">
        <f>C9*0.15</f>
        <v>1.35318</v>
      </c>
      <c r="H9" s="17"/>
      <c r="I9" s="17"/>
      <c r="J9" s="17"/>
      <c r="K9" s="17"/>
      <c r="L9" s="17"/>
      <c r="M9" s="17">
        <f>C9*0.15</f>
        <v>1.35318</v>
      </c>
      <c r="N9" s="17">
        <f>C9*0.25</f>
        <v>2.2553000000000001</v>
      </c>
      <c r="O9" s="17"/>
      <c r="P9" s="17"/>
      <c r="Q9" s="17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0.75" customWidth="1"/>
    <col min="4" max="30" width="7.125" customWidth="1"/>
  </cols>
  <sheetData>
    <row r="1" spans="1:30" ht="13.9" customHeight="1">
      <c r="C1" s="1"/>
      <c r="AC1" s="65" t="s">
        <v>375</v>
      </c>
      <c r="AD1" s="65"/>
    </row>
    <row r="2" spans="1:30" ht="43.9" customHeight="1">
      <c r="A2" s="66" t="s">
        <v>20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24.2" customHeight="1">
      <c r="A3" s="62" t="str">
        <f>'14商品服务(政府预算)'!A3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3" t="s">
        <v>31</v>
      </c>
      <c r="AD3" s="63"/>
    </row>
    <row r="4" spans="1:30" ht="24.95" customHeight="1">
      <c r="A4" s="64" t="s">
        <v>155</v>
      </c>
      <c r="B4" s="64" t="s">
        <v>156</v>
      </c>
      <c r="C4" s="64" t="s">
        <v>376</v>
      </c>
      <c r="D4" s="64" t="s">
        <v>333</v>
      </c>
      <c r="E4" s="64" t="s">
        <v>334</v>
      </c>
      <c r="F4" s="64" t="s">
        <v>335</v>
      </c>
      <c r="G4" s="64" t="s">
        <v>336</v>
      </c>
      <c r="H4" s="64" t="s">
        <v>337</v>
      </c>
      <c r="I4" s="64" t="s">
        <v>338</v>
      </c>
      <c r="J4" s="64" t="s">
        <v>339</v>
      </c>
      <c r="K4" s="64" t="s">
        <v>340</v>
      </c>
      <c r="L4" s="64" t="s">
        <v>341</v>
      </c>
      <c r="M4" s="64" t="s">
        <v>342</v>
      </c>
      <c r="N4" s="64" t="s">
        <v>343</v>
      </c>
      <c r="O4" s="64" t="s">
        <v>373</v>
      </c>
      <c r="P4" s="64" t="s">
        <v>345</v>
      </c>
      <c r="Q4" s="64" t="s">
        <v>346</v>
      </c>
      <c r="R4" s="64" t="s">
        <v>347</v>
      </c>
      <c r="S4" s="64" t="s">
        <v>348</v>
      </c>
      <c r="T4" s="64" t="s">
        <v>349</v>
      </c>
      <c r="U4" s="64" t="s">
        <v>350</v>
      </c>
      <c r="V4" s="64" t="s">
        <v>351</v>
      </c>
      <c r="W4" s="64" t="s">
        <v>352</v>
      </c>
      <c r="X4" s="64" t="s">
        <v>353</v>
      </c>
      <c r="Y4" s="64" t="s">
        <v>303</v>
      </c>
      <c r="Z4" s="64" t="s">
        <v>304</v>
      </c>
      <c r="AA4" s="64" t="s">
        <v>305</v>
      </c>
      <c r="AB4" s="64" t="s">
        <v>306</v>
      </c>
      <c r="AC4" s="64" t="s">
        <v>354</v>
      </c>
      <c r="AD4" s="64" t="s">
        <v>374</v>
      </c>
    </row>
    <row r="5" spans="1:30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9.5" customHeight="1">
      <c r="A6" s="22" t="s">
        <v>355</v>
      </c>
      <c r="B6" s="23"/>
      <c r="C6" s="24">
        <f>C9</f>
        <v>9.0212000000000003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>
        <f>Y9</f>
        <v>3.6084999999999998</v>
      </c>
      <c r="Z6" s="24">
        <f>Z9</f>
        <v>5.4127000000000001</v>
      </c>
      <c r="AA6" s="24"/>
      <c r="AB6" s="24"/>
      <c r="AC6" s="24"/>
      <c r="AD6" s="24"/>
    </row>
    <row r="7" spans="1:30" ht="19.5" customHeight="1">
      <c r="A7" s="25" t="s">
        <v>165</v>
      </c>
      <c r="B7" s="25" t="s">
        <v>226</v>
      </c>
      <c r="C7" s="24">
        <f>C9</f>
        <v>9.0212000000000003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>
        <f>Y9</f>
        <v>3.6084999999999998</v>
      </c>
      <c r="Z7" s="24">
        <f>Z9</f>
        <v>5.4127000000000001</v>
      </c>
      <c r="AA7" s="24"/>
      <c r="AB7" s="24"/>
      <c r="AC7" s="24"/>
      <c r="AD7" s="24"/>
    </row>
    <row r="8" spans="1:30" ht="19.5" customHeight="1">
      <c r="A8" s="26" t="s">
        <v>356</v>
      </c>
      <c r="B8" s="26" t="s">
        <v>357</v>
      </c>
      <c r="C8" s="24">
        <f>C9</f>
        <v>9.0212000000000003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>
        <f>Y9</f>
        <v>3.6084999999999998</v>
      </c>
      <c r="Z8" s="24">
        <f>Z9</f>
        <v>5.4127000000000001</v>
      </c>
      <c r="AA8" s="24"/>
      <c r="AB8" s="24"/>
      <c r="AC8" s="24"/>
      <c r="AD8" s="24"/>
    </row>
    <row r="9" spans="1:30" ht="19.5" customHeight="1">
      <c r="A9" s="26" t="s">
        <v>173</v>
      </c>
      <c r="B9" s="26" t="s">
        <v>174</v>
      </c>
      <c r="C9" s="17">
        <f>'8一般公共预算基本支出表（纵向）'!C16</f>
        <v>9.0212000000000003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>
        <f>'8一般公共预算基本支出表（纵向）'!E28</f>
        <v>3.6084999999999998</v>
      </c>
      <c r="Z9" s="17">
        <f>'8一般公共预算基本支出表（纵向）'!E29</f>
        <v>5.4127000000000001</v>
      </c>
      <c r="AA9" s="17"/>
      <c r="AB9" s="17"/>
      <c r="AC9" s="17"/>
      <c r="AD9" s="17"/>
    </row>
  </sheetData>
  <mergeCells count="34">
    <mergeCell ref="AB4:AB5"/>
    <mergeCell ref="AC4:AC5"/>
    <mergeCell ref="AD4:AD5"/>
    <mergeCell ref="W4:W5"/>
    <mergeCell ref="X4:X5"/>
    <mergeCell ref="Y4:Y5"/>
    <mergeCell ref="Z4:Z5"/>
    <mergeCell ref="AA4:AA5"/>
    <mergeCell ref="R4:R5"/>
    <mergeCell ref="S4:S5"/>
    <mergeCell ref="T4:T5"/>
    <mergeCell ref="U4:U5"/>
    <mergeCell ref="V4:V5"/>
    <mergeCell ref="M4:M5"/>
    <mergeCell ref="N4:N5"/>
    <mergeCell ref="O4:O5"/>
    <mergeCell ref="P4:P5"/>
    <mergeCell ref="Q4:Q5"/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C6" sqref="C6:H8"/>
    </sheetView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</cols>
  <sheetData>
    <row r="1" spans="1:8" ht="16.350000000000001" customHeight="1">
      <c r="A1" s="1"/>
      <c r="G1" s="65" t="s">
        <v>377</v>
      </c>
      <c r="H1" s="65"/>
    </row>
    <row r="2" spans="1:8" ht="33.6" customHeight="1">
      <c r="A2" s="66" t="s">
        <v>21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'15商品服务'!A3</f>
        <v>部门：127019_益阳市赫山区黄泥湖学校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378</v>
      </c>
      <c r="B4" s="64" t="s">
        <v>379</v>
      </c>
      <c r="C4" s="64" t="s">
        <v>380</v>
      </c>
      <c r="D4" s="64" t="s">
        <v>381</v>
      </c>
      <c r="E4" s="64" t="s">
        <v>382</v>
      </c>
      <c r="F4" s="64"/>
      <c r="G4" s="64"/>
      <c r="H4" s="64" t="s">
        <v>383</v>
      </c>
    </row>
    <row r="5" spans="1:8" ht="25.9" customHeight="1">
      <c r="A5" s="64"/>
      <c r="B5" s="64"/>
      <c r="C5" s="64"/>
      <c r="D5" s="64"/>
      <c r="E5" s="2" t="s">
        <v>137</v>
      </c>
      <c r="F5" s="2" t="s">
        <v>384</v>
      </c>
      <c r="G5" s="2" t="s">
        <v>385</v>
      </c>
      <c r="H5" s="64"/>
    </row>
    <row r="6" spans="1:8" ht="22.9" customHeight="1">
      <c r="A6" s="11"/>
      <c r="B6" s="11" t="s">
        <v>135</v>
      </c>
      <c r="C6" s="10"/>
      <c r="D6" s="10"/>
      <c r="E6" s="10"/>
      <c r="F6" s="10"/>
      <c r="G6" s="10"/>
      <c r="H6" s="10"/>
    </row>
    <row r="7" spans="1:8" ht="22.9" customHeight="1">
      <c r="A7" s="9">
        <f>封面!E4</f>
        <v>127019</v>
      </c>
      <c r="B7" s="9" t="str">
        <f>封面!E5</f>
        <v>益阳市赫山区黄泥湖学校</v>
      </c>
      <c r="C7" s="10"/>
      <c r="D7" s="10"/>
      <c r="E7" s="10"/>
      <c r="F7" s="10"/>
      <c r="G7" s="10"/>
      <c r="H7" s="10"/>
    </row>
    <row r="8" spans="1:8" ht="22.9" customHeight="1">
      <c r="A8" s="15">
        <f>A7</f>
        <v>127019</v>
      </c>
      <c r="B8" s="15" t="str">
        <f>B7</f>
        <v>益阳市赫山区黄泥湖学校</v>
      </c>
      <c r="C8" s="17"/>
      <c r="D8" s="17"/>
      <c r="E8" s="4"/>
      <c r="F8" s="17"/>
      <c r="G8" s="17"/>
      <c r="H8" s="17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A4" sqref="A4:A6"/>
    </sheetView>
  </sheetViews>
  <sheetFormatPr defaultColWidth="10" defaultRowHeight="13.5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</cols>
  <sheetData>
    <row r="1" spans="1:8" ht="16.350000000000001" customHeight="1">
      <c r="A1" s="1"/>
      <c r="G1" s="65" t="s">
        <v>386</v>
      </c>
      <c r="H1" s="65"/>
    </row>
    <row r="2" spans="1:8" ht="38.85" customHeight="1">
      <c r="A2" s="66" t="s">
        <v>22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'16三公'!A3</f>
        <v>部门：127019_益阳市赫山区黄泥湖学校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155</v>
      </c>
      <c r="B4" s="64" t="s">
        <v>156</v>
      </c>
      <c r="C4" s="64" t="s">
        <v>135</v>
      </c>
      <c r="D4" s="64" t="s">
        <v>387</v>
      </c>
      <c r="E4" s="64"/>
      <c r="F4" s="64"/>
      <c r="G4" s="64"/>
      <c r="H4" s="64" t="s">
        <v>158</v>
      </c>
    </row>
    <row r="5" spans="1:8" ht="19.899999999999999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7.6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/>
  </sheetViews>
  <sheetFormatPr defaultColWidth="10" defaultRowHeight="13.5"/>
  <cols>
    <col min="1" max="1" width="6.375" customWidth="1"/>
    <col min="2" max="2" width="9.875" customWidth="1"/>
    <col min="3" max="3" width="52.375" customWidth="1"/>
  </cols>
  <sheetData>
    <row r="1" spans="1:3" ht="32.85" customHeight="1">
      <c r="A1" s="1"/>
      <c r="B1" s="60" t="s">
        <v>4</v>
      </c>
      <c r="C1" s="60"/>
    </row>
    <row r="2" spans="1:3" ht="24.95" customHeight="1">
      <c r="B2" s="60"/>
      <c r="C2" s="60"/>
    </row>
    <row r="3" spans="1:3" ht="31.15" customHeight="1">
      <c r="B3" s="59" t="s">
        <v>5</v>
      </c>
      <c r="C3" s="59"/>
    </row>
    <row r="4" spans="1:3" ht="32.65" customHeight="1">
      <c r="B4" s="52">
        <v>1</v>
      </c>
      <c r="C4" s="53" t="s">
        <v>6</v>
      </c>
    </row>
    <row r="5" spans="1:3" ht="32.65" customHeight="1">
      <c r="B5" s="52">
        <v>2</v>
      </c>
      <c r="C5" s="54" t="s">
        <v>7</v>
      </c>
    </row>
    <row r="6" spans="1:3" ht="32.65" customHeight="1">
      <c r="B6" s="52">
        <v>3</v>
      </c>
      <c r="C6" s="53" t="s">
        <v>8</v>
      </c>
    </row>
    <row r="7" spans="1:3" ht="32.65" customHeight="1">
      <c r="B7" s="52">
        <v>4</v>
      </c>
      <c r="C7" s="53" t="s">
        <v>9</v>
      </c>
    </row>
    <row r="8" spans="1:3" ht="32.65" customHeight="1">
      <c r="B8" s="52">
        <v>5</v>
      </c>
      <c r="C8" s="53" t="s">
        <v>10</v>
      </c>
    </row>
    <row r="9" spans="1:3" ht="32.65" customHeight="1">
      <c r="B9" s="52">
        <v>6</v>
      </c>
      <c r="C9" s="53" t="s">
        <v>11</v>
      </c>
    </row>
    <row r="10" spans="1:3" ht="32.65" customHeight="1">
      <c r="B10" s="52">
        <v>7</v>
      </c>
      <c r="C10" s="53" t="s">
        <v>12</v>
      </c>
    </row>
    <row r="11" spans="1:3" ht="32.65" customHeight="1">
      <c r="B11" s="52">
        <v>8</v>
      </c>
      <c r="C11" s="53" t="s">
        <v>13</v>
      </c>
    </row>
    <row r="12" spans="1:3" ht="32.65" customHeight="1">
      <c r="B12" s="52">
        <v>9</v>
      </c>
      <c r="C12" s="53" t="s">
        <v>14</v>
      </c>
    </row>
    <row r="13" spans="1:3" ht="32.65" customHeight="1">
      <c r="B13" s="52">
        <v>10</v>
      </c>
      <c r="C13" s="53" t="s">
        <v>15</v>
      </c>
    </row>
    <row r="14" spans="1:3" ht="32.65" customHeight="1">
      <c r="B14" s="52">
        <v>11</v>
      </c>
      <c r="C14" s="53" t="s">
        <v>16</v>
      </c>
    </row>
    <row r="15" spans="1:3" ht="32.65" customHeight="1">
      <c r="B15" s="52">
        <v>12</v>
      </c>
      <c r="C15" s="53" t="s">
        <v>17</v>
      </c>
    </row>
    <row r="16" spans="1:3" ht="32.65" customHeight="1">
      <c r="B16" s="52">
        <v>13</v>
      </c>
      <c r="C16" s="53" t="s">
        <v>18</v>
      </c>
    </row>
    <row r="17" spans="2:3" ht="32.65" customHeight="1">
      <c r="B17" s="52">
        <v>14</v>
      </c>
      <c r="C17" s="53" t="s">
        <v>19</v>
      </c>
    </row>
    <row r="18" spans="2:3" ht="32.65" customHeight="1">
      <c r="B18" s="52">
        <v>15</v>
      </c>
      <c r="C18" s="53" t="s">
        <v>20</v>
      </c>
    </row>
    <row r="19" spans="2:3" ht="32.65" customHeight="1">
      <c r="B19" s="52">
        <v>16</v>
      </c>
      <c r="C19" s="53" t="s">
        <v>21</v>
      </c>
    </row>
    <row r="20" spans="2:3" ht="32.65" customHeight="1">
      <c r="B20" s="52">
        <v>17</v>
      </c>
      <c r="C20" s="53" t="s">
        <v>22</v>
      </c>
    </row>
    <row r="21" spans="2:3" ht="32.65" customHeight="1">
      <c r="B21" s="52">
        <v>18</v>
      </c>
      <c r="C21" s="53" t="s">
        <v>23</v>
      </c>
    </row>
    <row r="22" spans="2:3" ht="32.65" customHeight="1">
      <c r="B22" s="52">
        <v>19</v>
      </c>
      <c r="C22" s="53" t="s">
        <v>24</v>
      </c>
    </row>
    <row r="23" spans="2:3" ht="32.65" customHeight="1">
      <c r="B23" s="52">
        <v>20</v>
      </c>
      <c r="C23" s="53" t="s">
        <v>25</v>
      </c>
    </row>
    <row r="24" spans="2:3" ht="32.65" customHeight="1">
      <c r="B24" s="52">
        <v>21</v>
      </c>
      <c r="C24" s="53" t="s">
        <v>26</v>
      </c>
    </row>
    <row r="25" spans="2:3" ht="32.65" customHeight="1">
      <c r="B25" s="52">
        <v>22</v>
      </c>
      <c r="C25" s="53" t="s">
        <v>27</v>
      </c>
    </row>
    <row r="26" spans="2:3" ht="32.65" customHeight="1">
      <c r="B26" s="52">
        <v>23</v>
      </c>
      <c r="C26" s="53" t="s">
        <v>28</v>
      </c>
    </row>
    <row r="27" spans="2:3" ht="32.65" customHeight="1">
      <c r="B27" s="52">
        <v>24</v>
      </c>
      <c r="C27" s="53" t="s">
        <v>29</v>
      </c>
    </row>
  </sheetData>
  <mergeCells count="2">
    <mergeCell ref="B3:C3"/>
    <mergeCell ref="B1:C2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workbookViewId="0">
      <selection activeCell="A4" sqref="A4:C4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1" width="9.75" customWidth="1"/>
  </cols>
  <sheetData>
    <row r="1" spans="1:20" ht="16.350000000000001" customHeight="1">
      <c r="A1" s="1"/>
      <c r="S1" s="65" t="s">
        <v>388</v>
      </c>
      <c r="T1" s="65"/>
    </row>
    <row r="2" spans="1:20" ht="47.45" customHeight="1">
      <c r="A2" s="66" t="s">
        <v>23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20" ht="24.2" customHeight="1">
      <c r="A3" s="62" t="str">
        <f>'17政府性基金'!A3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7.6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186</v>
      </c>
      <c r="G4" s="64" t="s">
        <v>187</v>
      </c>
      <c r="H4" s="64" t="s">
        <v>188</v>
      </c>
      <c r="I4" s="64" t="s">
        <v>189</v>
      </c>
      <c r="J4" s="64" t="s">
        <v>190</v>
      </c>
      <c r="K4" s="64" t="s">
        <v>191</v>
      </c>
      <c r="L4" s="64" t="s">
        <v>192</v>
      </c>
      <c r="M4" s="64" t="s">
        <v>193</v>
      </c>
      <c r="N4" s="64" t="s">
        <v>194</v>
      </c>
      <c r="O4" s="64" t="s">
        <v>195</v>
      </c>
      <c r="P4" s="64" t="s">
        <v>196</v>
      </c>
      <c r="Q4" s="64" t="s">
        <v>197</v>
      </c>
      <c r="R4" s="64" t="s">
        <v>198</v>
      </c>
      <c r="S4" s="64" t="s">
        <v>199</v>
      </c>
      <c r="T4" s="64" t="s">
        <v>200</v>
      </c>
    </row>
    <row r="5" spans="1:20" ht="19.89999999999999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workbookViewId="0">
      <selection activeCell="A4" sqref="A4:C4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1" width="9.75" customWidth="1"/>
  </cols>
  <sheetData>
    <row r="1" spans="1:20" ht="16.350000000000001" customHeight="1">
      <c r="A1" s="1"/>
      <c r="S1" s="65" t="s">
        <v>389</v>
      </c>
      <c r="T1" s="65"/>
    </row>
    <row r="2" spans="1:20" ht="47.45" customHeight="1">
      <c r="A2" s="66" t="s">
        <v>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21.6" customHeight="1">
      <c r="A3" s="62" t="str">
        <f>'18政府性基金(政府预算)'!A3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9.25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202</v>
      </c>
      <c r="G4" s="64" t="s">
        <v>157</v>
      </c>
      <c r="H4" s="64"/>
      <c r="I4" s="64"/>
      <c r="J4" s="64"/>
      <c r="K4" s="64" t="s">
        <v>158</v>
      </c>
      <c r="L4" s="64"/>
      <c r="M4" s="64"/>
      <c r="N4" s="64"/>
      <c r="O4" s="64"/>
      <c r="P4" s="64"/>
      <c r="Q4" s="64"/>
      <c r="R4" s="64"/>
      <c r="S4" s="64"/>
      <c r="T4" s="64"/>
    </row>
    <row r="5" spans="1:20" ht="50.1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2" t="s">
        <v>135</v>
      </c>
      <c r="H5" s="2" t="s">
        <v>203</v>
      </c>
      <c r="I5" s="2" t="s">
        <v>204</v>
      </c>
      <c r="J5" s="2" t="s">
        <v>195</v>
      </c>
      <c r="K5" s="2" t="s">
        <v>135</v>
      </c>
      <c r="L5" s="2" t="s">
        <v>206</v>
      </c>
      <c r="M5" s="2" t="s">
        <v>207</v>
      </c>
      <c r="N5" s="2" t="s">
        <v>197</v>
      </c>
      <c r="O5" s="2" t="s">
        <v>208</v>
      </c>
      <c r="P5" s="2" t="s">
        <v>209</v>
      </c>
      <c r="Q5" s="2" t="s">
        <v>210</v>
      </c>
      <c r="R5" s="2" t="s">
        <v>193</v>
      </c>
      <c r="S5" s="2" t="s">
        <v>196</v>
      </c>
      <c r="T5" s="2" t="s">
        <v>200</v>
      </c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A4" sqref="A4:A6"/>
    </sheetView>
  </sheetViews>
  <sheetFormatPr defaultColWidth="10" defaultRowHeight="13.5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</cols>
  <sheetData>
    <row r="1" spans="1:8" ht="16.350000000000001" customHeight="1">
      <c r="A1" s="1"/>
      <c r="H1" s="13" t="s">
        <v>390</v>
      </c>
    </row>
    <row r="2" spans="1:8" ht="38.85" customHeight="1">
      <c r="A2" s="66" t="s">
        <v>391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'19政府性基金（部门预算）'!A3</f>
        <v>部门：127019_益阳市赫山区黄泥湖学校</v>
      </c>
      <c r="B3" s="62"/>
      <c r="C3" s="62"/>
      <c r="D3" s="62"/>
      <c r="E3" s="62"/>
      <c r="F3" s="62"/>
      <c r="G3" s="62"/>
      <c r="H3" s="7" t="s">
        <v>31</v>
      </c>
    </row>
    <row r="4" spans="1:8" ht="19.899999999999999" customHeight="1">
      <c r="A4" s="64" t="s">
        <v>155</v>
      </c>
      <c r="B4" s="64" t="s">
        <v>156</v>
      </c>
      <c r="C4" s="64" t="s">
        <v>135</v>
      </c>
      <c r="D4" s="64" t="s">
        <v>392</v>
      </c>
      <c r="E4" s="64"/>
      <c r="F4" s="64"/>
      <c r="G4" s="64"/>
      <c r="H4" s="64" t="s">
        <v>158</v>
      </c>
    </row>
    <row r="5" spans="1:8" ht="23.2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3.25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B10" sqref="B10"/>
    </sheetView>
  </sheetViews>
  <sheetFormatPr defaultColWidth="10" defaultRowHeight="13.5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</cols>
  <sheetData>
    <row r="1" spans="1:8" ht="16.350000000000001" customHeight="1">
      <c r="A1" s="1"/>
      <c r="H1" s="13" t="s">
        <v>393</v>
      </c>
    </row>
    <row r="2" spans="1:8" ht="38.85" customHeight="1">
      <c r="A2" s="66" t="s">
        <v>26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'20国有资本经营预算'!A3</f>
        <v>部门：127019_益阳市赫山区黄泥湖学校</v>
      </c>
      <c r="B3" s="62"/>
      <c r="C3" s="62"/>
      <c r="D3" s="62"/>
      <c r="E3" s="62"/>
      <c r="F3" s="62"/>
      <c r="G3" s="62"/>
      <c r="H3" s="7" t="s">
        <v>31</v>
      </c>
    </row>
    <row r="4" spans="1:8" ht="20.65" customHeight="1">
      <c r="A4" s="64" t="s">
        <v>155</v>
      </c>
      <c r="B4" s="64" t="s">
        <v>156</v>
      </c>
      <c r="C4" s="64" t="s">
        <v>135</v>
      </c>
      <c r="D4" s="64" t="s">
        <v>394</v>
      </c>
      <c r="E4" s="64"/>
      <c r="F4" s="64"/>
      <c r="G4" s="64"/>
      <c r="H4" s="64" t="s">
        <v>158</v>
      </c>
    </row>
    <row r="5" spans="1:8" ht="18.9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4.2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f t="shared" ref="C7:C12" si="0">H7</f>
        <v>20.375399999999999</v>
      </c>
      <c r="D7" s="10"/>
      <c r="E7" s="10"/>
      <c r="F7" s="10"/>
      <c r="G7" s="10"/>
      <c r="H7" s="10">
        <f>H12</f>
        <v>20.375399999999999</v>
      </c>
    </row>
    <row r="8" spans="1:8" ht="22.9" customHeight="1">
      <c r="A8" s="9">
        <f>'16三公'!A7</f>
        <v>127019</v>
      </c>
      <c r="B8" s="9" t="str">
        <f>'16三公'!B7</f>
        <v>益阳市赫山区黄泥湖学校</v>
      </c>
      <c r="C8" s="10">
        <f t="shared" si="0"/>
        <v>20.375399999999999</v>
      </c>
      <c r="D8" s="10"/>
      <c r="E8" s="10"/>
      <c r="F8" s="10"/>
      <c r="G8" s="10"/>
      <c r="H8" s="10">
        <f>H12</f>
        <v>20.375399999999999</v>
      </c>
    </row>
    <row r="9" spans="1:8" ht="22.9" customHeight="1">
      <c r="A9" s="16">
        <f>A8</f>
        <v>127019</v>
      </c>
      <c r="B9" s="16" t="str">
        <f>B8</f>
        <v>益阳市赫山区黄泥湖学校</v>
      </c>
      <c r="C9" s="10">
        <f t="shared" si="0"/>
        <v>20.375399999999999</v>
      </c>
      <c r="D9" s="10"/>
      <c r="E9" s="10"/>
      <c r="F9" s="10"/>
      <c r="G9" s="10"/>
      <c r="H9" s="10">
        <f>H12</f>
        <v>20.375399999999999</v>
      </c>
    </row>
    <row r="10" spans="1:8" ht="22.9" customHeight="1">
      <c r="A10" s="16" t="s">
        <v>395</v>
      </c>
      <c r="B10" s="16" t="s">
        <v>396</v>
      </c>
      <c r="C10" s="10">
        <f t="shared" si="0"/>
        <v>20.375399999999999</v>
      </c>
      <c r="D10" s="10"/>
      <c r="E10" s="10"/>
      <c r="F10" s="10"/>
      <c r="G10" s="10"/>
      <c r="H10" s="10">
        <f>H12</f>
        <v>20.375399999999999</v>
      </c>
    </row>
    <row r="11" spans="1:8" ht="22.9" customHeight="1">
      <c r="A11" s="16" t="s">
        <v>397</v>
      </c>
      <c r="B11" s="16" t="s">
        <v>398</v>
      </c>
      <c r="C11" s="10">
        <f t="shared" si="0"/>
        <v>20.375399999999999</v>
      </c>
      <c r="D11" s="10"/>
      <c r="E11" s="10"/>
      <c r="F11" s="10"/>
      <c r="G11" s="10"/>
      <c r="H11" s="10">
        <f>H12</f>
        <v>20.375399999999999</v>
      </c>
    </row>
    <row r="12" spans="1:8" ht="22.9" customHeight="1">
      <c r="A12" s="15" t="s">
        <v>399</v>
      </c>
      <c r="B12" s="15" t="s">
        <v>400</v>
      </c>
      <c r="C12" s="4">
        <f t="shared" si="0"/>
        <v>20.375399999999999</v>
      </c>
      <c r="D12" s="4"/>
      <c r="E12" s="17"/>
      <c r="F12" s="17"/>
      <c r="G12" s="17"/>
      <c r="H12" s="17">
        <f>'1收支总表'!B32</f>
        <v>20.375399999999999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4" width="8.625" customWidth="1"/>
    <col min="5" max="14" width="7.75" customWidth="1"/>
    <col min="15" max="17" width="9.75" customWidth="1"/>
  </cols>
  <sheetData>
    <row r="1" spans="1:14" ht="16.350000000000001" customHeight="1">
      <c r="A1" s="1"/>
      <c r="M1" s="65" t="s">
        <v>401</v>
      </c>
      <c r="N1" s="65"/>
    </row>
    <row r="2" spans="1:14" ht="45.75" customHeight="1">
      <c r="A2" s="66" t="s">
        <v>27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2" customHeight="1">
      <c r="A3" s="62" t="str">
        <f>'21财政专户管理资金'!A3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3" t="s">
        <v>31</v>
      </c>
      <c r="N3" s="63"/>
    </row>
    <row r="4" spans="1:14" ht="26.1" customHeight="1">
      <c r="A4" s="64" t="s">
        <v>184</v>
      </c>
      <c r="B4" s="64" t="s">
        <v>402</v>
      </c>
      <c r="C4" s="64" t="s">
        <v>403</v>
      </c>
      <c r="D4" s="64"/>
      <c r="E4" s="64"/>
      <c r="F4" s="64"/>
      <c r="G4" s="64"/>
      <c r="H4" s="64"/>
      <c r="I4" s="64"/>
      <c r="J4" s="64"/>
      <c r="K4" s="64"/>
      <c r="L4" s="64"/>
      <c r="M4" s="64" t="s">
        <v>404</v>
      </c>
      <c r="N4" s="64"/>
    </row>
    <row r="5" spans="1:14" ht="31.9" customHeight="1">
      <c r="A5" s="64"/>
      <c r="B5" s="64"/>
      <c r="C5" s="64" t="s">
        <v>405</v>
      </c>
      <c r="D5" s="64" t="s">
        <v>138</v>
      </c>
      <c r="E5" s="64"/>
      <c r="F5" s="64"/>
      <c r="G5" s="64"/>
      <c r="H5" s="64"/>
      <c r="I5" s="64"/>
      <c r="J5" s="64" t="s">
        <v>406</v>
      </c>
      <c r="K5" s="64" t="s">
        <v>140</v>
      </c>
      <c r="L5" s="64" t="s">
        <v>141</v>
      </c>
      <c r="M5" s="64" t="s">
        <v>407</v>
      </c>
      <c r="N5" s="64" t="s">
        <v>408</v>
      </c>
    </row>
    <row r="6" spans="1:14" ht="44.85" customHeight="1">
      <c r="A6" s="64"/>
      <c r="B6" s="64"/>
      <c r="C6" s="64"/>
      <c r="D6" s="2" t="s">
        <v>409</v>
      </c>
      <c r="E6" s="2" t="s">
        <v>410</v>
      </c>
      <c r="F6" s="2" t="s">
        <v>411</v>
      </c>
      <c r="G6" s="2" t="s">
        <v>412</v>
      </c>
      <c r="H6" s="2" t="s">
        <v>413</v>
      </c>
      <c r="I6" s="2" t="s">
        <v>414</v>
      </c>
      <c r="J6" s="64"/>
      <c r="K6" s="64"/>
      <c r="L6" s="64"/>
      <c r="M6" s="64"/>
      <c r="N6" s="64"/>
    </row>
    <row r="7" spans="1:14" ht="22.9" customHeight="1">
      <c r="A7" s="11"/>
      <c r="B7" s="14" t="s">
        <v>135</v>
      </c>
      <c r="C7" s="10">
        <f>M8</f>
        <v>14.076269999999999</v>
      </c>
      <c r="D7" s="10">
        <f>M8</f>
        <v>14.076269999999999</v>
      </c>
      <c r="E7" s="10"/>
      <c r="F7" s="10"/>
      <c r="G7" s="10"/>
      <c r="H7" s="10"/>
      <c r="I7" s="10"/>
      <c r="J7" s="10"/>
      <c r="K7" s="10"/>
      <c r="L7" s="10"/>
      <c r="M7" s="10">
        <f>M8</f>
        <v>14.076269999999999</v>
      </c>
      <c r="N7" s="11"/>
    </row>
    <row r="8" spans="1:14" ht="22.9" customHeight="1">
      <c r="A8" s="9">
        <f>'21财政专户管理资金'!$A$8</f>
        <v>127019</v>
      </c>
      <c r="B8" s="9" t="str">
        <f>'21财政专户管理资金'!B8</f>
        <v>益阳市赫山区黄泥湖学校</v>
      </c>
      <c r="C8" s="10">
        <f>D8</f>
        <v>14.076269999999999</v>
      </c>
      <c r="D8" s="10">
        <f>M8</f>
        <v>14.076269999999999</v>
      </c>
      <c r="E8" s="10"/>
      <c r="F8" s="10"/>
      <c r="G8" s="10"/>
      <c r="H8" s="10"/>
      <c r="I8" s="10"/>
      <c r="J8" s="10"/>
      <c r="K8" s="10"/>
      <c r="L8" s="10"/>
      <c r="M8" s="10">
        <f>SUM(M9:M28)</f>
        <v>14.076269999999999</v>
      </c>
      <c r="N8" s="11"/>
    </row>
    <row r="9" spans="1:14" ht="22.9" customHeight="1">
      <c r="A9" s="6">
        <f>'21财政专户管理资金'!$A$8</f>
        <v>127019</v>
      </c>
      <c r="B9" s="15" t="s">
        <v>415</v>
      </c>
      <c r="C9" s="4">
        <f t="shared" ref="C9:C28" si="0">D9</f>
        <v>0</v>
      </c>
      <c r="D9" s="4">
        <f t="shared" ref="D9:D28" si="1">M9</f>
        <v>0</v>
      </c>
      <c r="E9" s="4"/>
      <c r="F9" s="4"/>
      <c r="G9" s="4"/>
      <c r="H9" s="4"/>
      <c r="I9" s="4"/>
      <c r="J9" s="4"/>
      <c r="K9" s="4"/>
      <c r="L9" s="4"/>
      <c r="M9" s="4">
        <v>0</v>
      </c>
      <c r="N9" s="3"/>
    </row>
    <row r="10" spans="1:14" ht="22.9" customHeight="1">
      <c r="A10" s="6">
        <f>'21财政专户管理资金'!$A$8</f>
        <v>127019</v>
      </c>
      <c r="B10" s="15" t="s">
        <v>416</v>
      </c>
      <c r="C10" s="4">
        <f t="shared" si="0"/>
        <v>0</v>
      </c>
      <c r="D10" s="4">
        <f t="shared" si="1"/>
        <v>0</v>
      </c>
      <c r="E10" s="4"/>
      <c r="F10" s="4"/>
      <c r="G10" s="4"/>
      <c r="H10" s="4"/>
      <c r="I10" s="4"/>
      <c r="J10" s="4"/>
      <c r="K10" s="4"/>
      <c r="L10" s="4"/>
      <c r="M10" s="4">
        <v>0</v>
      </c>
      <c r="N10" s="3"/>
    </row>
    <row r="11" spans="1:14" ht="22.9" customHeight="1">
      <c r="A11" s="6">
        <f>'21财政专户管理资金'!$A$8</f>
        <v>127019</v>
      </c>
      <c r="B11" s="15" t="s">
        <v>417</v>
      </c>
      <c r="C11" s="4">
        <f t="shared" si="0"/>
        <v>0</v>
      </c>
      <c r="D11" s="4">
        <f t="shared" si="1"/>
        <v>0</v>
      </c>
      <c r="E11" s="4"/>
      <c r="F11" s="4"/>
      <c r="G11" s="4"/>
      <c r="H11" s="4"/>
      <c r="I11" s="4"/>
      <c r="J11" s="4"/>
      <c r="K11" s="4"/>
      <c r="L11" s="4"/>
      <c r="M11" s="4">
        <v>0</v>
      </c>
      <c r="N11" s="3"/>
    </row>
    <row r="12" spans="1:14" ht="22.9" customHeight="1">
      <c r="A12" s="6">
        <f>'21财政专户管理资金'!$A$8</f>
        <v>127019</v>
      </c>
      <c r="B12" s="15" t="s">
        <v>418</v>
      </c>
      <c r="C12" s="4">
        <f t="shared" si="0"/>
        <v>0</v>
      </c>
      <c r="D12" s="4">
        <f t="shared" si="1"/>
        <v>0</v>
      </c>
      <c r="E12" s="4"/>
      <c r="F12" s="4"/>
      <c r="G12" s="4"/>
      <c r="H12" s="4"/>
      <c r="I12" s="4"/>
      <c r="J12" s="4"/>
      <c r="K12" s="4"/>
      <c r="L12" s="4"/>
      <c r="M12" s="4">
        <v>0</v>
      </c>
      <c r="N12" s="3"/>
    </row>
    <row r="13" spans="1:14" ht="22.9" customHeight="1">
      <c r="A13" s="6">
        <f>'21财政专户管理资金'!$A$8</f>
        <v>127019</v>
      </c>
      <c r="B13" s="15" t="s">
        <v>419</v>
      </c>
      <c r="C13" s="4">
        <f t="shared" si="0"/>
        <v>1.68</v>
      </c>
      <c r="D13" s="4">
        <f t="shared" si="1"/>
        <v>1.68</v>
      </c>
      <c r="E13" s="4"/>
      <c r="F13" s="4"/>
      <c r="G13" s="4"/>
      <c r="H13" s="4"/>
      <c r="I13" s="4"/>
      <c r="J13" s="4"/>
      <c r="K13" s="4"/>
      <c r="L13" s="4"/>
      <c r="M13" s="4">
        <f>VLOOKUP(B8,[2]Sheet1!$A:$AI,35,0)/10000</f>
        <v>1.68</v>
      </c>
      <c r="N13" s="3"/>
    </row>
    <row r="14" spans="1:14" ht="22.9" customHeight="1">
      <c r="A14" s="6">
        <f>'21财政专户管理资金'!$A$8</f>
        <v>127019</v>
      </c>
      <c r="B14" s="15" t="s">
        <v>420</v>
      </c>
      <c r="C14" s="4">
        <f t="shared" si="0"/>
        <v>0</v>
      </c>
      <c r="D14" s="4">
        <f t="shared" si="1"/>
        <v>0</v>
      </c>
      <c r="E14" s="4"/>
      <c r="F14" s="4"/>
      <c r="G14" s="4"/>
      <c r="H14" s="4"/>
      <c r="I14" s="4"/>
      <c r="J14" s="4"/>
      <c r="K14" s="4"/>
      <c r="L14" s="4"/>
      <c r="M14" s="4">
        <v>0</v>
      </c>
      <c r="N14" s="3"/>
    </row>
    <row r="15" spans="1:14" ht="22.9" customHeight="1">
      <c r="A15" s="6">
        <f>'21财政专户管理资金'!$A$8</f>
        <v>127019</v>
      </c>
      <c r="B15" s="15" t="s">
        <v>421</v>
      </c>
      <c r="C15" s="4">
        <f t="shared" si="0"/>
        <v>11.42027</v>
      </c>
      <c r="D15" s="4">
        <f t="shared" si="1"/>
        <v>11.42027</v>
      </c>
      <c r="E15" s="4"/>
      <c r="F15" s="4"/>
      <c r="G15" s="4"/>
      <c r="H15" s="4"/>
      <c r="I15" s="4"/>
      <c r="J15" s="4"/>
      <c r="K15" s="4"/>
      <c r="L15" s="4"/>
      <c r="M15" s="4">
        <f>VLOOKUP(B8,[2]Sheet1!$A:$V,22,0)/10000</f>
        <v>11.42027</v>
      </c>
      <c r="N15" s="3"/>
    </row>
    <row r="16" spans="1:14" ht="22.9" customHeight="1">
      <c r="A16" s="6">
        <f>'21财政专户管理资金'!$A$8</f>
        <v>127019</v>
      </c>
      <c r="B16" s="15" t="s">
        <v>422</v>
      </c>
      <c r="C16" s="4">
        <f t="shared" si="0"/>
        <v>0</v>
      </c>
      <c r="D16" s="4">
        <f t="shared" si="1"/>
        <v>0</v>
      </c>
      <c r="E16" s="4"/>
      <c r="F16" s="4"/>
      <c r="G16" s="4"/>
      <c r="H16" s="4"/>
      <c r="I16" s="4"/>
      <c r="J16" s="4"/>
      <c r="K16" s="4"/>
      <c r="L16" s="4"/>
      <c r="M16" s="4">
        <f>VLOOKUP(B8,[2]Sheet1!$A:$Z,26,0)/10000</f>
        <v>0</v>
      </c>
      <c r="N16" s="3"/>
    </row>
    <row r="17" spans="1:14" ht="22.9" customHeight="1">
      <c r="A17" s="6">
        <f>'21财政专户管理资金'!$A$8</f>
        <v>127019</v>
      </c>
      <c r="B17" s="15" t="s">
        <v>423</v>
      </c>
      <c r="C17" s="4">
        <f t="shared" si="0"/>
        <v>0</v>
      </c>
      <c r="D17" s="4">
        <f t="shared" si="1"/>
        <v>0</v>
      </c>
      <c r="E17" s="4"/>
      <c r="F17" s="4"/>
      <c r="G17" s="4"/>
      <c r="H17" s="4"/>
      <c r="I17" s="4"/>
      <c r="J17" s="4"/>
      <c r="K17" s="4"/>
      <c r="L17" s="4"/>
      <c r="M17" s="4">
        <v>0</v>
      </c>
      <c r="N17" s="3"/>
    </row>
    <row r="18" spans="1:14" ht="22.9" customHeight="1">
      <c r="A18" s="6">
        <f>'21财政专户管理资金'!$A$8</f>
        <v>127019</v>
      </c>
      <c r="B18" s="15" t="s">
        <v>424</v>
      </c>
      <c r="C18" s="4">
        <f t="shared" si="0"/>
        <v>0</v>
      </c>
      <c r="D18" s="4">
        <f t="shared" si="1"/>
        <v>0</v>
      </c>
      <c r="E18" s="4"/>
      <c r="F18" s="4"/>
      <c r="G18" s="4"/>
      <c r="H18" s="4"/>
      <c r="I18" s="4"/>
      <c r="J18" s="4"/>
      <c r="K18" s="4"/>
      <c r="L18" s="4"/>
      <c r="M18" s="4">
        <f>VLOOKUP(B8,[2]Sheet1!$A:$AE,31,0)/10000</f>
        <v>0</v>
      </c>
      <c r="N18" s="3"/>
    </row>
    <row r="19" spans="1:14" ht="22.9" customHeight="1">
      <c r="A19" s="6">
        <f>'21财政专户管理资金'!$A$8</f>
        <v>127019</v>
      </c>
      <c r="B19" s="15" t="s">
        <v>425</v>
      </c>
      <c r="C19" s="4">
        <f t="shared" si="0"/>
        <v>0</v>
      </c>
      <c r="D19" s="4">
        <f t="shared" si="1"/>
        <v>0</v>
      </c>
      <c r="E19" s="4"/>
      <c r="F19" s="4"/>
      <c r="G19" s="4"/>
      <c r="H19" s="4"/>
      <c r="I19" s="4"/>
      <c r="J19" s="4"/>
      <c r="K19" s="4"/>
      <c r="L19" s="4"/>
      <c r="M19" s="4">
        <v>0</v>
      </c>
      <c r="N19" s="3"/>
    </row>
    <row r="20" spans="1:14" ht="22.9" customHeight="1">
      <c r="A20" s="6">
        <f>'21财政专户管理资金'!$A$8</f>
        <v>127019</v>
      </c>
      <c r="B20" s="15" t="s">
        <v>426</v>
      </c>
      <c r="C20" s="4">
        <f t="shared" si="0"/>
        <v>4.7E-2</v>
      </c>
      <c r="D20" s="4">
        <f t="shared" si="1"/>
        <v>4.7E-2</v>
      </c>
      <c r="E20" s="4"/>
      <c r="F20" s="4"/>
      <c r="G20" s="4"/>
      <c r="H20" s="4"/>
      <c r="I20" s="4"/>
      <c r="J20" s="4"/>
      <c r="K20" s="4"/>
      <c r="L20" s="4"/>
      <c r="M20" s="4">
        <f>VLOOKUP(B8,[2]Sheet1!$A:$AD,30,0)/10000</f>
        <v>4.7E-2</v>
      </c>
      <c r="N20" s="3"/>
    </row>
    <row r="21" spans="1:14" ht="22.9" customHeight="1">
      <c r="A21" s="6">
        <f>'21财政专户管理资金'!$A$8</f>
        <v>127019</v>
      </c>
      <c r="B21" s="15" t="s">
        <v>427</v>
      </c>
      <c r="C21" s="4">
        <f t="shared" si="0"/>
        <v>0</v>
      </c>
      <c r="D21" s="4">
        <f t="shared" si="1"/>
        <v>0</v>
      </c>
      <c r="E21" s="4"/>
      <c r="F21" s="4"/>
      <c r="G21" s="4"/>
      <c r="H21" s="4"/>
      <c r="I21" s="4"/>
      <c r="J21" s="4"/>
      <c r="K21" s="4"/>
      <c r="L21" s="4"/>
      <c r="M21" s="4">
        <v>0</v>
      </c>
      <c r="N21" s="3"/>
    </row>
    <row r="22" spans="1:14" ht="22.9" customHeight="1">
      <c r="A22" s="6">
        <f>'21财政专户管理资金'!$A$8</f>
        <v>127019</v>
      </c>
      <c r="B22" s="15" t="s">
        <v>428</v>
      </c>
      <c r="C22" s="4">
        <f t="shared" si="0"/>
        <v>0</v>
      </c>
      <c r="D22" s="4">
        <f t="shared" si="1"/>
        <v>0</v>
      </c>
      <c r="E22" s="4"/>
      <c r="F22" s="4"/>
      <c r="G22" s="4"/>
      <c r="H22" s="4"/>
      <c r="I22" s="4"/>
      <c r="J22" s="4"/>
      <c r="K22" s="4"/>
      <c r="L22" s="4"/>
      <c r="M22" s="4">
        <f>VLOOKUP(B8,[2]Sheet1!$A:$W,23,0)/10000</f>
        <v>0</v>
      </c>
      <c r="N22" s="3"/>
    </row>
    <row r="23" spans="1:14" ht="22.9" customHeight="1">
      <c r="A23" s="6">
        <f>'21财政专户管理资金'!$A$8</f>
        <v>127019</v>
      </c>
      <c r="B23" s="15" t="s">
        <v>429</v>
      </c>
      <c r="C23" s="4">
        <f t="shared" si="0"/>
        <v>0</v>
      </c>
      <c r="D23" s="4">
        <f t="shared" si="1"/>
        <v>0</v>
      </c>
      <c r="E23" s="4"/>
      <c r="F23" s="4"/>
      <c r="G23" s="4"/>
      <c r="H23" s="4"/>
      <c r="I23" s="4"/>
      <c r="J23" s="4"/>
      <c r="K23" s="4"/>
      <c r="L23" s="4"/>
      <c r="M23" s="4">
        <v>0</v>
      </c>
      <c r="N23" s="3"/>
    </row>
    <row r="24" spans="1:14" ht="22.9" customHeight="1">
      <c r="A24" s="6">
        <f>'21财政专户管理资金'!$A$8</f>
        <v>127019</v>
      </c>
      <c r="B24" s="15" t="s">
        <v>430</v>
      </c>
      <c r="C24" s="4">
        <f t="shared" si="0"/>
        <v>0</v>
      </c>
      <c r="D24" s="4">
        <f t="shared" si="1"/>
        <v>0</v>
      </c>
      <c r="E24" s="4"/>
      <c r="F24" s="4"/>
      <c r="G24" s="4"/>
      <c r="H24" s="4"/>
      <c r="I24" s="4"/>
      <c r="J24" s="4"/>
      <c r="K24" s="4"/>
      <c r="L24" s="4"/>
      <c r="M24" s="4">
        <f>VLOOKUP(B8,[2]Sheet1!$A:$AH,34,0)/10000</f>
        <v>0</v>
      </c>
      <c r="N24" s="3"/>
    </row>
    <row r="25" spans="1:14" ht="22.9" customHeight="1">
      <c r="A25" s="6">
        <f>'21财政专户管理资金'!$A$8</f>
        <v>127019</v>
      </c>
      <c r="B25" s="15" t="s">
        <v>431</v>
      </c>
      <c r="C25" s="4">
        <f t="shared" si="0"/>
        <v>0.92900000000000005</v>
      </c>
      <c r="D25" s="4">
        <f t="shared" si="1"/>
        <v>0.92900000000000005</v>
      </c>
      <c r="E25" s="4"/>
      <c r="F25" s="4"/>
      <c r="G25" s="4"/>
      <c r="H25" s="4"/>
      <c r="I25" s="4"/>
      <c r="J25" s="4"/>
      <c r="K25" s="4"/>
      <c r="L25" s="4"/>
      <c r="M25" s="4">
        <f>VLOOKUP(B8,[2]Sheet1!$A:$AA,27,0)/10000</f>
        <v>0.92900000000000005</v>
      </c>
      <c r="N25" s="3"/>
    </row>
    <row r="26" spans="1:14" ht="22.9" customHeight="1">
      <c r="A26" s="6">
        <f>'21财政专户管理资金'!$A$8</f>
        <v>127019</v>
      </c>
      <c r="B26" s="15" t="s">
        <v>432</v>
      </c>
      <c r="C26" s="4">
        <f t="shared" si="0"/>
        <v>0</v>
      </c>
      <c r="D26" s="4">
        <f t="shared" si="1"/>
        <v>0</v>
      </c>
      <c r="E26" s="4"/>
      <c r="F26" s="4"/>
      <c r="G26" s="4"/>
      <c r="H26" s="4"/>
      <c r="I26" s="4"/>
      <c r="J26" s="4"/>
      <c r="K26" s="4"/>
      <c r="L26" s="4"/>
      <c r="M26" s="4">
        <f>VLOOKUP(B8,[2]Sheet1!$A:$X,24,0)/10000</f>
        <v>0</v>
      </c>
      <c r="N26" s="3"/>
    </row>
    <row r="27" spans="1:14" ht="22.9" customHeight="1">
      <c r="A27" s="6">
        <f>'21财政专户管理资金'!$A$8</f>
        <v>127019</v>
      </c>
      <c r="B27" s="15" t="s">
        <v>433</v>
      </c>
      <c r="C27" s="4">
        <f t="shared" si="0"/>
        <v>0</v>
      </c>
      <c r="D27" s="4">
        <f t="shared" si="1"/>
        <v>0</v>
      </c>
      <c r="E27" s="4"/>
      <c r="F27" s="4"/>
      <c r="G27" s="4"/>
      <c r="H27" s="4"/>
      <c r="I27" s="4"/>
      <c r="J27" s="4"/>
      <c r="K27" s="4"/>
      <c r="L27" s="4"/>
      <c r="M27" s="4">
        <f>VLOOKUP(B8,[2]Sheet1!$A:$Y,25,0)/10000</f>
        <v>0</v>
      </c>
      <c r="N27" s="3"/>
    </row>
    <row r="28" spans="1:14" ht="22.9" customHeight="1">
      <c r="A28" s="6">
        <f>'21财政专户管理资金'!$A$8</f>
        <v>127019</v>
      </c>
      <c r="B28" s="15" t="s">
        <v>434</v>
      </c>
      <c r="C28" s="4">
        <f t="shared" si="0"/>
        <v>0</v>
      </c>
      <c r="D28" s="4">
        <f t="shared" si="1"/>
        <v>0</v>
      </c>
      <c r="E28" s="4"/>
      <c r="F28" s="4"/>
      <c r="G28" s="4"/>
      <c r="H28" s="4"/>
      <c r="I28" s="4"/>
      <c r="J28" s="4"/>
      <c r="K28" s="4"/>
      <c r="L28" s="4"/>
      <c r="M28" s="4">
        <f>VLOOKUP(B8,[2]Sheet1!$A:$AC,29,0)/10000</f>
        <v>0</v>
      </c>
      <c r="N28" s="3"/>
    </row>
  </sheetData>
  <mergeCells count="15">
    <mergeCell ref="K5:K6"/>
    <mergeCell ref="L5:L6"/>
    <mergeCell ref="M5:M6"/>
    <mergeCell ref="N5:N6"/>
    <mergeCell ref="D5:I5"/>
    <mergeCell ref="A4:A6"/>
    <mergeCell ref="B4:B6"/>
    <mergeCell ref="C5:C6"/>
    <mergeCell ref="J5:J6"/>
    <mergeCell ref="M1:N1"/>
    <mergeCell ref="A2:N2"/>
    <mergeCell ref="A3:L3"/>
    <mergeCell ref="M3:N3"/>
    <mergeCell ref="C4:L4"/>
    <mergeCell ref="M4:N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7"/>
  <sheetViews>
    <sheetView workbookViewId="0">
      <pane ySplit="5" topLeftCell="A6" activePane="bottomLeft" state="frozen"/>
      <selection pane="bottomLeft" activeCell="C7" sqref="C7:C226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7.5" customWidth="1"/>
    <col min="6" max="6" width="8.125" customWidth="1"/>
    <col min="7" max="7" width="11.25" customWidth="1"/>
    <col min="8" max="8" width="18.125" customWidth="1"/>
    <col min="9" max="9" width="9.5" customWidth="1"/>
    <col min="10" max="10" width="9" customWidth="1"/>
    <col min="11" max="11" width="8.125" customWidth="1"/>
    <col min="12" max="12" width="9.75" customWidth="1"/>
    <col min="13" max="13" width="16.875" customWidth="1"/>
    <col min="14" max="16" width="9.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3" t="s">
        <v>435</v>
      </c>
    </row>
    <row r="2" spans="1:13" ht="37.9" customHeight="1">
      <c r="A2" s="1"/>
      <c r="B2" s="1"/>
      <c r="C2" s="60" t="s">
        <v>436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21.6" customHeight="1">
      <c r="A3" s="62" t="str">
        <f>'22专项清单'!A3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 t="s">
        <v>31</v>
      </c>
      <c r="M3" s="63"/>
    </row>
    <row r="4" spans="1:13" ht="33.6" customHeight="1">
      <c r="A4" s="64" t="s">
        <v>184</v>
      </c>
      <c r="B4" s="64" t="s">
        <v>437</v>
      </c>
      <c r="C4" s="64" t="s">
        <v>438</v>
      </c>
      <c r="D4" s="64" t="s">
        <v>439</v>
      </c>
      <c r="E4" s="64" t="s">
        <v>440</v>
      </c>
      <c r="F4" s="64"/>
      <c r="G4" s="64"/>
      <c r="H4" s="64"/>
      <c r="I4" s="64"/>
      <c r="J4" s="64"/>
      <c r="K4" s="64"/>
      <c r="L4" s="64"/>
      <c r="M4" s="64"/>
    </row>
    <row r="5" spans="1:13" ht="36.200000000000003" customHeight="1">
      <c r="A5" s="64"/>
      <c r="B5" s="64"/>
      <c r="C5" s="64"/>
      <c r="D5" s="64"/>
      <c r="E5" s="2" t="s">
        <v>441</v>
      </c>
      <c r="F5" s="2" t="s">
        <v>442</v>
      </c>
      <c r="G5" s="2" t="s">
        <v>443</v>
      </c>
      <c r="H5" s="2" t="s">
        <v>444</v>
      </c>
      <c r="I5" s="2" t="s">
        <v>445</v>
      </c>
      <c r="J5" s="2" t="s">
        <v>446</v>
      </c>
      <c r="K5" s="2" t="s">
        <v>447</v>
      </c>
      <c r="L5" s="2" t="s">
        <v>448</v>
      </c>
      <c r="M5" s="2" t="s">
        <v>449</v>
      </c>
    </row>
    <row r="6" spans="1:13" ht="18.2" customHeight="1">
      <c r="A6" s="9">
        <f>'22专项清单'!A8</f>
        <v>127019</v>
      </c>
      <c r="B6" s="9" t="str">
        <f>'22专项清单'!B8</f>
        <v>益阳市赫山区黄泥湖学校</v>
      </c>
      <c r="C6" s="10">
        <f>'22专项清单'!C7</f>
        <v>14.076269999999999</v>
      </c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4.4" customHeight="1">
      <c r="A7" s="72">
        <f>$A$6</f>
        <v>127019</v>
      </c>
      <c r="B7" s="72" t="s">
        <v>415</v>
      </c>
      <c r="C7" s="73">
        <f>VLOOKUP(B7,'22专项清单'!B:C,2,0)</f>
        <v>0</v>
      </c>
      <c r="D7" s="72" t="s">
        <v>415</v>
      </c>
      <c r="E7" s="74" t="s">
        <v>450</v>
      </c>
      <c r="F7" s="12" t="s">
        <v>451</v>
      </c>
      <c r="G7" s="3" t="s">
        <v>452</v>
      </c>
      <c r="H7" s="3" t="s">
        <v>453</v>
      </c>
      <c r="I7" s="3"/>
      <c r="J7" s="3"/>
      <c r="K7" s="3" t="s">
        <v>454</v>
      </c>
      <c r="L7" s="3" t="s">
        <v>455</v>
      </c>
      <c r="M7" s="3"/>
    </row>
    <row r="8" spans="1:13" ht="24.4" customHeight="1">
      <c r="A8" s="72"/>
      <c r="B8" s="72"/>
      <c r="C8" s="73"/>
      <c r="D8" s="72"/>
      <c r="E8" s="74"/>
      <c r="F8" s="12" t="s">
        <v>456</v>
      </c>
      <c r="G8" s="3"/>
      <c r="H8" s="3"/>
      <c r="I8" s="3"/>
      <c r="J8" s="3"/>
      <c r="K8" s="3"/>
      <c r="L8" s="3"/>
      <c r="M8" s="3"/>
    </row>
    <row r="9" spans="1:13" ht="24.4" customHeight="1">
      <c r="A9" s="72"/>
      <c r="B9" s="72"/>
      <c r="C9" s="73"/>
      <c r="D9" s="72"/>
      <c r="E9" s="74"/>
      <c r="F9" s="12" t="s">
        <v>457</v>
      </c>
      <c r="G9" s="3"/>
      <c r="H9" s="3"/>
      <c r="I9" s="3"/>
      <c r="J9" s="3"/>
      <c r="K9" s="3"/>
      <c r="L9" s="3"/>
      <c r="M9" s="3"/>
    </row>
    <row r="10" spans="1:13" ht="24.4" customHeight="1">
      <c r="A10" s="72"/>
      <c r="B10" s="72"/>
      <c r="C10" s="73"/>
      <c r="D10" s="72"/>
      <c r="E10" s="74" t="s">
        <v>458</v>
      </c>
      <c r="F10" s="12" t="s">
        <v>459</v>
      </c>
      <c r="G10" s="3"/>
      <c r="H10" s="3"/>
      <c r="I10" s="3"/>
      <c r="J10" s="3"/>
      <c r="K10" s="3"/>
      <c r="L10" s="3"/>
      <c r="M10" s="3"/>
    </row>
    <row r="11" spans="1:13" ht="24.4" customHeight="1">
      <c r="A11" s="72"/>
      <c r="B11" s="72"/>
      <c r="C11" s="73"/>
      <c r="D11" s="72"/>
      <c r="E11" s="74"/>
      <c r="F11" s="12" t="s">
        <v>460</v>
      </c>
      <c r="G11" s="3" t="s">
        <v>461</v>
      </c>
      <c r="H11" s="3" t="s">
        <v>462</v>
      </c>
      <c r="I11" s="3"/>
      <c r="J11" s="3"/>
      <c r="K11" s="3" t="s">
        <v>454</v>
      </c>
      <c r="L11" s="3" t="s">
        <v>463</v>
      </c>
      <c r="M11" s="3"/>
    </row>
    <row r="12" spans="1:13" ht="24.4" customHeight="1">
      <c r="A12" s="72"/>
      <c r="B12" s="72"/>
      <c r="C12" s="73"/>
      <c r="D12" s="72"/>
      <c r="E12" s="74"/>
      <c r="F12" s="12" t="s">
        <v>464</v>
      </c>
      <c r="G12" s="3" t="s">
        <v>465</v>
      </c>
      <c r="H12" s="3" t="s">
        <v>466</v>
      </c>
      <c r="I12" s="3"/>
      <c r="J12" s="3"/>
      <c r="K12" s="3" t="s">
        <v>467</v>
      </c>
      <c r="L12" s="3" t="s">
        <v>468</v>
      </c>
      <c r="M12" s="3"/>
    </row>
    <row r="13" spans="1:13" ht="24.4" customHeight="1">
      <c r="A13" s="72"/>
      <c r="B13" s="72"/>
      <c r="C13" s="73"/>
      <c r="D13" s="72"/>
      <c r="E13" s="74" t="s">
        <v>469</v>
      </c>
      <c r="F13" s="12" t="s">
        <v>470</v>
      </c>
      <c r="G13" s="3"/>
      <c r="H13" s="3"/>
      <c r="I13" s="3"/>
      <c r="J13" s="3"/>
      <c r="K13" s="3"/>
      <c r="L13" s="3"/>
      <c r="M13" s="3"/>
    </row>
    <row r="14" spans="1:13" ht="24.4" customHeight="1">
      <c r="A14" s="72"/>
      <c r="B14" s="72"/>
      <c r="C14" s="73"/>
      <c r="D14" s="72"/>
      <c r="E14" s="74"/>
      <c r="F14" s="12" t="s">
        <v>471</v>
      </c>
      <c r="G14" s="3"/>
      <c r="H14" s="3"/>
      <c r="I14" s="3"/>
      <c r="J14" s="3"/>
      <c r="K14" s="3"/>
      <c r="L14" s="3"/>
      <c r="M14" s="3"/>
    </row>
    <row r="15" spans="1:13" ht="24.4" customHeight="1">
      <c r="A15" s="72"/>
      <c r="B15" s="72"/>
      <c r="C15" s="73"/>
      <c r="D15" s="72"/>
      <c r="E15" s="74"/>
      <c r="F15" s="12" t="s">
        <v>472</v>
      </c>
      <c r="G15" s="3" t="s">
        <v>473</v>
      </c>
      <c r="H15" s="3" t="s">
        <v>453</v>
      </c>
      <c r="I15" s="3"/>
      <c r="J15" s="3"/>
      <c r="K15" s="3" t="s">
        <v>454</v>
      </c>
      <c r="L15" s="3" t="s">
        <v>455</v>
      </c>
      <c r="M15" s="3"/>
    </row>
    <row r="16" spans="1:13" ht="24.4" customHeight="1">
      <c r="A16" s="72"/>
      <c r="B16" s="72"/>
      <c r="C16" s="73"/>
      <c r="D16" s="72"/>
      <c r="E16" s="74"/>
      <c r="F16" s="12" t="s">
        <v>474</v>
      </c>
      <c r="G16" s="3"/>
      <c r="H16" s="3"/>
      <c r="I16" s="3"/>
      <c r="J16" s="3"/>
      <c r="K16" s="3"/>
      <c r="L16" s="3"/>
      <c r="M16" s="3"/>
    </row>
    <row r="17" spans="1:13" ht="24.4" customHeight="1">
      <c r="A17" s="72"/>
      <c r="B17" s="72"/>
      <c r="C17" s="73"/>
      <c r="D17" s="72"/>
      <c r="E17" s="12" t="s">
        <v>475</v>
      </c>
      <c r="F17" s="12" t="s">
        <v>476</v>
      </c>
      <c r="G17" s="3" t="s">
        <v>477</v>
      </c>
      <c r="H17" s="3" t="s">
        <v>453</v>
      </c>
      <c r="I17" s="3"/>
      <c r="J17" s="3"/>
      <c r="K17" s="3" t="s">
        <v>454</v>
      </c>
      <c r="L17" s="3" t="s">
        <v>455</v>
      </c>
      <c r="M17" s="3"/>
    </row>
    <row r="18" spans="1:13" ht="24.4" customHeight="1">
      <c r="A18" s="72">
        <f>$A$6</f>
        <v>127019</v>
      </c>
      <c r="B18" s="72" t="s">
        <v>416</v>
      </c>
      <c r="C18" s="73">
        <f>VLOOKUP(B18,'22专项清单'!B:C,2,0)</f>
        <v>0</v>
      </c>
      <c r="D18" s="72" t="s">
        <v>416</v>
      </c>
      <c r="E18" s="74" t="s">
        <v>450</v>
      </c>
      <c r="F18" s="12" t="s">
        <v>451</v>
      </c>
      <c r="G18" s="3" t="s">
        <v>452</v>
      </c>
      <c r="H18" s="3" t="s">
        <v>453</v>
      </c>
      <c r="I18" s="3"/>
      <c r="J18" s="3"/>
      <c r="K18" s="3" t="s">
        <v>454</v>
      </c>
      <c r="L18" s="3" t="s">
        <v>455</v>
      </c>
      <c r="M18" s="3"/>
    </row>
    <row r="19" spans="1:13" ht="24.4" customHeight="1">
      <c r="A19" s="72"/>
      <c r="B19" s="72"/>
      <c r="C19" s="73"/>
      <c r="D19" s="72"/>
      <c r="E19" s="74"/>
      <c r="F19" s="12" t="s">
        <v>456</v>
      </c>
      <c r="G19" s="3"/>
      <c r="H19" s="3"/>
      <c r="I19" s="3"/>
      <c r="J19" s="3"/>
      <c r="K19" s="3"/>
      <c r="L19" s="3"/>
      <c r="M19" s="3"/>
    </row>
    <row r="20" spans="1:13" ht="24.4" customHeight="1">
      <c r="A20" s="72"/>
      <c r="B20" s="72"/>
      <c r="C20" s="73"/>
      <c r="D20" s="72"/>
      <c r="E20" s="74"/>
      <c r="F20" s="12" t="s">
        <v>457</v>
      </c>
      <c r="G20" s="3"/>
      <c r="H20" s="3"/>
      <c r="I20" s="3"/>
      <c r="J20" s="3"/>
      <c r="K20" s="3"/>
      <c r="L20" s="3"/>
      <c r="M20" s="3"/>
    </row>
    <row r="21" spans="1:13" ht="24.4" customHeight="1">
      <c r="A21" s="72"/>
      <c r="B21" s="72"/>
      <c r="C21" s="73"/>
      <c r="D21" s="72"/>
      <c r="E21" s="74" t="s">
        <v>458</v>
      </c>
      <c r="F21" s="12" t="s">
        <v>459</v>
      </c>
      <c r="G21" s="3" t="s">
        <v>478</v>
      </c>
      <c r="H21" s="3" t="s">
        <v>479</v>
      </c>
      <c r="I21" s="3"/>
      <c r="J21" s="3"/>
      <c r="K21" s="3" t="s">
        <v>480</v>
      </c>
      <c r="L21" s="3" t="s">
        <v>468</v>
      </c>
      <c r="M21" s="3"/>
    </row>
    <row r="22" spans="1:13" ht="24.4" customHeight="1">
      <c r="A22" s="72"/>
      <c r="B22" s="72"/>
      <c r="C22" s="73"/>
      <c r="D22" s="72"/>
      <c r="E22" s="74"/>
      <c r="F22" s="12" t="s">
        <v>460</v>
      </c>
      <c r="G22" s="3"/>
      <c r="H22" s="3"/>
      <c r="I22" s="3"/>
      <c r="J22" s="3"/>
      <c r="K22" s="3"/>
      <c r="L22" s="3"/>
      <c r="M22" s="3"/>
    </row>
    <row r="23" spans="1:13" ht="24.4" customHeight="1">
      <c r="A23" s="72"/>
      <c r="B23" s="72"/>
      <c r="C23" s="73"/>
      <c r="D23" s="72"/>
      <c r="E23" s="74"/>
      <c r="F23" s="12" t="s">
        <v>464</v>
      </c>
      <c r="G23" s="3"/>
      <c r="H23" s="3"/>
      <c r="I23" s="3"/>
      <c r="J23" s="3"/>
      <c r="K23" s="3"/>
      <c r="L23" s="3"/>
      <c r="M23" s="3"/>
    </row>
    <row r="24" spans="1:13" ht="24.4" customHeight="1">
      <c r="A24" s="72"/>
      <c r="B24" s="72"/>
      <c r="C24" s="73"/>
      <c r="D24" s="72"/>
      <c r="E24" s="74" t="s">
        <v>469</v>
      </c>
      <c r="F24" s="12" t="s">
        <v>470</v>
      </c>
      <c r="G24" s="3"/>
      <c r="H24" s="3"/>
      <c r="I24" s="3"/>
      <c r="J24" s="3"/>
      <c r="K24" s="3"/>
      <c r="L24" s="3"/>
      <c r="M24" s="3"/>
    </row>
    <row r="25" spans="1:13" ht="24.4" customHeight="1">
      <c r="A25" s="72"/>
      <c r="B25" s="72"/>
      <c r="C25" s="73"/>
      <c r="D25" s="72"/>
      <c r="E25" s="74"/>
      <c r="F25" s="12" t="s">
        <v>471</v>
      </c>
      <c r="G25" s="3" t="s">
        <v>481</v>
      </c>
      <c r="H25" s="3" t="s">
        <v>482</v>
      </c>
      <c r="I25" s="3"/>
      <c r="J25" s="3"/>
      <c r="K25" s="3" t="s">
        <v>482</v>
      </c>
      <c r="L25" s="3" t="s">
        <v>483</v>
      </c>
      <c r="M25" s="3"/>
    </row>
    <row r="26" spans="1:13" ht="24.4" customHeight="1">
      <c r="A26" s="72"/>
      <c r="B26" s="72"/>
      <c r="C26" s="73"/>
      <c r="D26" s="72"/>
      <c r="E26" s="74"/>
      <c r="F26" s="12" t="s">
        <v>472</v>
      </c>
      <c r="G26" s="3"/>
      <c r="H26" s="3"/>
      <c r="I26" s="3"/>
      <c r="J26" s="3"/>
      <c r="K26" s="3"/>
      <c r="L26" s="3"/>
      <c r="M26" s="3"/>
    </row>
    <row r="27" spans="1:13" ht="24.4" customHeight="1">
      <c r="A27" s="72"/>
      <c r="B27" s="72"/>
      <c r="C27" s="73"/>
      <c r="D27" s="72"/>
      <c r="E27" s="74"/>
      <c r="F27" s="12" t="s">
        <v>474</v>
      </c>
      <c r="G27" s="3"/>
      <c r="H27" s="3"/>
      <c r="I27" s="3"/>
      <c r="J27" s="3"/>
      <c r="K27" s="3"/>
      <c r="L27" s="3"/>
      <c r="M27" s="3"/>
    </row>
    <row r="28" spans="1:13" ht="24.4" customHeight="1">
      <c r="A28" s="72"/>
      <c r="B28" s="72"/>
      <c r="C28" s="73"/>
      <c r="D28" s="72"/>
      <c r="E28" s="12" t="s">
        <v>475</v>
      </c>
      <c r="F28" s="12" t="s">
        <v>476</v>
      </c>
      <c r="G28" s="3" t="s">
        <v>477</v>
      </c>
      <c r="H28" s="3" t="s">
        <v>453</v>
      </c>
      <c r="I28" s="3"/>
      <c r="J28" s="3"/>
      <c r="K28" s="3" t="s">
        <v>454</v>
      </c>
      <c r="L28" s="3" t="s">
        <v>455</v>
      </c>
      <c r="M28" s="3"/>
    </row>
    <row r="29" spans="1:13" ht="24.4" customHeight="1">
      <c r="A29" s="72">
        <f>$A$6</f>
        <v>127019</v>
      </c>
      <c r="B29" s="72" t="s">
        <v>417</v>
      </c>
      <c r="C29" s="73">
        <f>VLOOKUP(B29,'22专项清单'!B:C,2,0)</f>
        <v>0</v>
      </c>
      <c r="D29" s="72" t="s">
        <v>484</v>
      </c>
      <c r="E29" s="74" t="s">
        <v>450</v>
      </c>
      <c r="F29" s="12" t="s">
        <v>451</v>
      </c>
      <c r="G29" s="3" t="s">
        <v>452</v>
      </c>
      <c r="H29" s="3" t="s">
        <v>453</v>
      </c>
      <c r="I29" s="3"/>
      <c r="J29" s="3"/>
      <c r="K29" s="3" t="s">
        <v>454</v>
      </c>
      <c r="L29" s="3" t="s">
        <v>455</v>
      </c>
      <c r="M29" s="3"/>
    </row>
    <row r="30" spans="1:13" ht="24.4" customHeight="1">
      <c r="A30" s="72"/>
      <c r="B30" s="72"/>
      <c r="C30" s="73"/>
      <c r="D30" s="72"/>
      <c r="E30" s="74"/>
      <c r="F30" s="12" t="s">
        <v>456</v>
      </c>
      <c r="G30" s="3"/>
      <c r="H30" s="3"/>
      <c r="I30" s="3"/>
      <c r="J30" s="3"/>
      <c r="K30" s="3"/>
      <c r="L30" s="3"/>
      <c r="M30" s="3"/>
    </row>
    <row r="31" spans="1:13" ht="24.4" customHeight="1">
      <c r="A31" s="72"/>
      <c r="B31" s="72"/>
      <c r="C31" s="73"/>
      <c r="D31" s="72"/>
      <c r="E31" s="74"/>
      <c r="F31" s="12" t="s">
        <v>457</v>
      </c>
      <c r="G31" s="3"/>
      <c r="H31" s="3"/>
      <c r="I31" s="3"/>
      <c r="J31" s="3"/>
      <c r="K31" s="3"/>
      <c r="L31" s="3"/>
      <c r="M31" s="3"/>
    </row>
    <row r="32" spans="1:13" ht="24.4" customHeight="1">
      <c r="A32" s="72"/>
      <c r="B32" s="72"/>
      <c r="C32" s="73"/>
      <c r="D32" s="72"/>
      <c r="E32" s="74" t="s">
        <v>458</v>
      </c>
      <c r="F32" s="12" t="s">
        <v>459</v>
      </c>
      <c r="G32" s="3"/>
      <c r="H32" s="3"/>
      <c r="I32" s="3"/>
      <c r="J32" s="3"/>
      <c r="K32" s="3"/>
      <c r="L32" s="3"/>
      <c r="M32" s="3"/>
    </row>
    <row r="33" spans="1:13" ht="24.4" customHeight="1">
      <c r="A33" s="72"/>
      <c r="B33" s="72"/>
      <c r="C33" s="73"/>
      <c r="D33" s="72"/>
      <c r="E33" s="74"/>
      <c r="F33" s="12" t="s">
        <v>460</v>
      </c>
      <c r="G33" s="3"/>
      <c r="H33" s="3"/>
      <c r="I33" s="3"/>
      <c r="J33" s="3"/>
      <c r="K33" s="3"/>
      <c r="L33" s="3"/>
      <c r="M33" s="3"/>
    </row>
    <row r="34" spans="1:13" ht="24.4" customHeight="1">
      <c r="A34" s="72"/>
      <c r="B34" s="72"/>
      <c r="C34" s="73"/>
      <c r="D34" s="72"/>
      <c r="E34" s="74"/>
      <c r="F34" s="12" t="s">
        <v>464</v>
      </c>
      <c r="G34" s="3" t="s">
        <v>465</v>
      </c>
      <c r="H34" s="3" t="s">
        <v>466</v>
      </c>
      <c r="I34" s="3"/>
      <c r="J34" s="3"/>
      <c r="K34" s="3" t="s">
        <v>467</v>
      </c>
      <c r="L34" s="3" t="s">
        <v>468</v>
      </c>
      <c r="M34" s="3"/>
    </row>
    <row r="35" spans="1:13" ht="24.4" customHeight="1">
      <c r="A35" s="72"/>
      <c r="B35" s="72"/>
      <c r="C35" s="73"/>
      <c r="D35" s="72"/>
      <c r="E35" s="74" t="s">
        <v>469</v>
      </c>
      <c r="F35" s="12" t="s">
        <v>470</v>
      </c>
      <c r="G35" s="3"/>
      <c r="H35" s="3"/>
      <c r="I35" s="3"/>
      <c r="J35" s="3"/>
      <c r="K35" s="3"/>
      <c r="L35" s="3"/>
      <c r="M35" s="3"/>
    </row>
    <row r="36" spans="1:13" ht="24.4" customHeight="1">
      <c r="A36" s="72"/>
      <c r="B36" s="72"/>
      <c r="C36" s="73"/>
      <c r="D36" s="72"/>
      <c r="E36" s="74"/>
      <c r="F36" s="12" t="s">
        <v>471</v>
      </c>
      <c r="G36" s="3"/>
      <c r="H36" s="3"/>
      <c r="I36" s="3"/>
      <c r="J36" s="3"/>
      <c r="K36" s="3"/>
      <c r="L36" s="3"/>
      <c r="M36" s="3"/>
    </row>
    <row r="37" spans="1:13" ht="24.4" customHeight="1">
      <c r="A37" s="72"/>
      <c r="B37" s="72"/>
      <c r="C37" s="73"/>
      <c r="D37" s="72"/>
      <c r="E37" s="74"/>
      <c r="F37" s="12" t="s">
        <v>472</v>
      </c>
      <c r="G37" s="3" t="s">
        <v>473</v>
      </c>
      <c r="H37" s="3" t="s">
        <v>485</v>
      </c>
      <c r="I37" s="3"/>
      <c r="J37" s="3"/>
      <c r="K37" s="3" t="s">
        <v>454</v>
      </c>
      <c r="L37" s="3" t="s">
        <v>455</v>
      </c>
      <c r="M37" s="3"/>
    </row>
    <row r="38" spans="1:13" ht="24.4" customHeight="1">
      <c r="A38" s="72"/>
      <c r="B38" s="72"/>
      <c r="C38" s="73"/>
      <c r="D38" s="72"/>
      <c r="E38" s="74"/>
      <c r="F38" s="12" t="s">
        <v>474</v>
      </c>
      <c r="G38" s="3"/>
      <c r="H38" s="3"/>
      <c r="I38" s="3"/>
      <c r="J38" s="3"/>
      <c r="K38" s="3"/>
      <c r="L38" s="3"/>
      <c r="M38" s="3"/>
    </row>
    <row r="39" spans="1:13" ht="24.4" customHeight="1">
      <c r="A39" s="72"/>
      <c r="B39" s="72"/>
      <c r="C39" s="73"/>
      <c r="D39" s="72"/>
      <c r="E39" s="12" t="s">
        <v>475</v>
      </c>
      <c r="F39" s="12" t="s">
        <v>476</v>
      </c>
      <c r="G39" s="3" t="s">
        <v>477</v>
      </c>
      <c r="H39" s="3" t="s">
        <v>485</v>
      </c>
      <c r="I39" s="3"/>
      <c r="J39" s="3"/>
      <c r="K39" s="3" t="s">
        <v>454</v>
      </c>
      <c r="L39" s="3" t="s">
        <v>455</v>
      </c>
      <c r="M39" s="3"/>
    </row>
    <row r="40" spans="1:13" ht="24.4" customHeight="1">
      <c r="A40" s="72">
        <f>$A$6</f>
        <v>127019</v>
      </c>
      <c r="B40" s="72" t="s">
        <v>418</v>
      </c>
      <c r="C40" s="73">
        <f>VLOOKUP(B40,'22专项清单'!B:C,2,0)</f>
        <v>0</v>
      </c>
      <c r="D40" s="72" t="s">
        <v>418</v>
      </c>
      <c r="E40" s="74" t="s">
        <v>450</v>
      </c>
      <c r="F40" s="12" t="s">
        <v>451</v>
      </c>
      <c r="G40" s="3" t="s">
        <v>452</v>
      </c>
      <c r="H40" s="3" t="s">
        <v>453</v>
      </c>
      <c r="I40" s="3"/>
      <c r="J40" s="3"/>
      <c r="K40" s="3" t="s">
        <v>454</v>
      </c>
      <c r="L40" s="3" t="s">
        <v>455</v>
      </c>
      <c r="M40" s="3"/>
    </row>
    <row r="41" spans="1:13" ht="24.4" customHeight="1">
      <c r="A41" s="72"/>
      <c r="B41" s="72"/>
      <c r="C41" s="73"/>
      <c r="D41" s="72"/>
      <c r="E41" s="74"/>
      <c r="F41" s="12" t="s">
        <v>456</v>
      </c>
      <c r="G41" s="3"/>
      <c r="H41" s="3"/>
      <c r="I41" s="3"/>
      <c r="J41" s="3"/>
      <c r="K41" s="3"/>
      <c r="L41" s="3"/>
      <c r="M41" s="3"/>
    </row>
    <row r="42" spans="1:13" ht="24.4" customHeight="1">
      <c r="A42" s="72"/>
      <c r="B42" s="72"/>
      <c r="C42" s="73"/>
      <c r="D42" s="72"/>
      <c r="E42" s="74"/>
      <c r="F42" s="12" t="s">
        <v>457</v>
      </c>
      <c r="G42" s="3"/>
      <c r="H42" s="3"/>
      <c r="I42" s="3"/>
      <c r="J42" s="3"/>
      <c r="K42" s="3"/>
      <c r="L42" s="3"/>
      <c r="M42" s="3"/>
    </row>
    <row r="43" spans="1:13" ht="24.4" customHeight="1">
      <c r="A43" s="72"/>
      <c r="B43" s="72"/>
      <c r="C43" s="73"/>
      <c r="D43" s="72"/>
      <c r="E43" s="74" t="s">
        <v>458</v>
      </c>
      <c r="F43" s="12" t="s">
        <v>459</v>
      </c>
      <c r="G43" s="3"/>
      <c r="H43" s="3"/>
      <c r="I43" s="3"/>
      <c r="J43" s="3"/>
      <c r="K43" s="3"/>
      <c r="L43" s="3"/>
      <c r="M43" s="3"/>
    </row>
    <row r="44" spans="1:13" ht="24.4" customHeight="1">
      <c r="A44" s="72"/>
      <c r="B44" s="72"/>
      <c r="C44" s="73"/>
      <c r="D44" s="72"/>
      <c r="E44" s="74"/>
      <c r="F44" s="12" t="s">
        <v>460</v>
      </c>
      <c r="G44" s="3" t="s">
        <v>486</v>
      </c>
      <c r="H44" s="3" t="s">
        <v>462</v>
      </c>
      <c r="I44" s="3"/>
      <c r="J44" s="3"/>
      <c r="K44" s="3" t="s">
        <v>454</v>
      </c>
      <c r="L44" s="3" t="s">
        <v>468</v>
      </c>
      <c r="M44" s="3"/>
    </row>
    <row r="45" spans="1:13" ht="24.4" customHeight="1">
      <c r="A45" s="72"/>
      <c r="B45" s="72"/>
      <c r="C45" s="73"/>
      <c r="D45" s="72"/>
      <c r="E45" s="74"/>
      <c r="F45" s="12" t="s">
        <v>464</v>
      </c>
      <c r="G45" s="3"/>
      <c r="H45" s="3"/>
      <c r="I45" s="3"/>
      <c r="J45" s="3"/>
      <c r="K45" s="3"/>
      <c r="L45" s="3"/>
      <c r="M45" s="3"/>
    </row>
    <row r="46" spans="1:13" ht="24.4" customHeight="1">
      <c r="A46" s="72"/>
      <c r="B46" s="72"/>
      <c r="C46" s="73"/>
      <c r="D46" s="72"/>
      <c r="E46" s="74" t="s">
        <v>469</v>
      </c>
      <c r="F46" s="12" t="s">
        <v>470</v>
      </c>
      <c r="G46" s="3"/>
      <c r="H46" s="3"/>
      <c r="I46" s="3"/>
      <c r="J46" s="3"/>
      <c r="K46" s="3"/>
      <c r="L46" s="3"/>
      <c r="M46" s="3"/>
    </row>
    <row r="47" spans="1:13" ht="24.4" customHeight="1">
      <c r="A47" s="72"/>
      <c r="B47" s="72"/>
      <c r="C47" s="73"/>
      <c r="D47" s="72"/>
      <c r="E47" s="74"/>
      <c r="F47" s="12" t="s">
        <v>471</v>
      </c>
      <c r="G47" s="3"/>
      <c r="H47" s="3"/>
      <c r="I47" s="3"/>
      <c r="J47" s="3"/>
      <c r="K47" s="3"/>
      <c r="L47" s="3"/>
      <c r="M47" s="3"/>
    </row>
    <row r="48" spans="1:13" ht="24.4" customHeight="1">
      <c r="A48" s="72"/>
      <c r="B48" s="72"/>
      <c r="C48" s="73"/>
      <c r="D48" s="72"/>
      <c r="E48" s="74"/>
      <c r="F48" s="12" t="s">
        <v>472</v>
      </c>
      <c r="G48" s="3" t="s">
        <v>487</v>
      </c>
      <c r="H48" s="3" t="s">
        <v>482</v>
      </c>
      <c r="I48" s="3"/>
      <c r="J48" s="3"/>
      <c r="K48" s="3" t="s">
        <v>482</v>
      </c>
      <c r="L48" s="3" t="s">
        <v>483</v>
      </c>
      <c r="M48" s="3"/>
    </row>
    <row r="49" spans="1:13" ht="24.4" customHeight="1">
      <c r="A49" s="72"/>
      <c r="B49" s="72"/>
      <c r="C49" s="73"/>
      <c r="D49" s="72"/>
      <c r="E49" s="74"/>
      <c r="F49" s="12" t="s">
        <v>474</v>
      </c>
      <c r="G49" s="3"/>
      <c r="H49" s="3"/>
      <c r="I49" s="3"/>
      <c r="J49" s="3"/>
      <c r="K49" s="3"/>
      <c r="L49" s="3"/>
      <c r="M49" s="3"/>
    </row>
    <row r="50" spans="1:13" ht="24.4" customHeight="1">
      <c r="A50" s="72"/>
      <c r="B50" s="72"/>
      <c r="C50" s="73"/>
      <c r="D50" s="72"/>
      <c r="E50" s="12" t="s">
        <v>475</v>
      </c>
      <c r="F50" s="12" t="s">
        <v>476</v>
      </c>
      <c r="G50" s="3" t="s">
        <v>477</v>
      </c>
      <c r="H50" s="3" t="s">
        <v>485</v>
      </c>
      <c r="I50" s="3"/>
      <c r="J50" s="3"/>
      <c r="K50" s="3" t="s">
        <v>454</v>
      </c>
      <c r="L50" s="3" t="s">
        <v>455</v>
      </c>
      <c r="M50" s="3"/>
    </row>
    <row r="51" spans="1:13" ht="24.4" customHeight="1">
      <c r="A51" s="72">
        <f>$A$6</f>
        <v>127019</v>
      </c>
      <c r="B51" s="72" t="s">
        <v>419</v>
      </c>
      <c r="C51" s="73">
        <f>VLOOKUP(B51,'22专项清单'!B:C,2,0)</f>
        <v>1.68</v>
      </c>
      <c r="D51" s="72" t="s">
        <v>488</v>
      </c>
      <c r="E51" s="74" t="s">
        <v>450</v>
      </c>
      <c r="F51" s="12" t="s">
        <v>451</v>
      </c>
      <c r="G51" s="3"/>
      <c r="H51" s="3"/>
      <c r="I51" s="3"/>
      <c r="J51" s="3"/>
      <c r="K51" s="3"/>
      <c r="L51" s="3"/>
      <c r="M51" s="3"/>
    </row>
    <row r="52" spans="1:13" ht="24.4" customHeight="1">
      <c r="A52" s="72"/>
      <c r="B52" s="72"/>
      <c r="C52" s="73"/>
      <c r="D52" s="72"/>
      <c r="E52" s="74"/>
      <c r="F52" s="12" t="s">
        <v>456</v>
      </c>
      <c r="G52" s="3" t="s">
        <v>489</v>
      </c>
      <c r="H52" s="3" t="s">
        <v>485</v>
      </c>
      <c r="I52" s="3"/>
      <c r="J52" s="3"/>
      <c r="K52" s="3" t="s">
        <v>490</v>
      </c>
      <c r="L52" s="3" t="s">
        <v>468</v>
      </c>
      <c r="M52" s="3"/>
    </row>
    <row r="53" spans="1:13" ht="24.4" customHeight="1">
      <c r="A53" s="72"/>
      <c r="B53" s="72"/>
      <c r="C53" s="73"/>
      <c r="D53" s="72"/>
      <c r="E53" s="74"/>
      <c r="F53" s="12" t="s">
        <v>457</v>
      </c>
      <c r="G53" s="3"/>
      <c r="H53" s="3"/>
      <c r="I53" s="3"/>
      <c r="J53" s="3"/>
      <c r="K53" s="3"/>
      <c r="L53" s="3"/>
      <c r="M53" s="3"/>
    </row>
    <row r="54" spans="1:13" ht="24.4" customHeight="1">
      <c r="A54" s="72"/>
      <c r="B54" s="72"/>
      <c r="C54" s="73"/>
      <c r="D54" s="72"/>
      <c r="E54" s="74" t="s">
        <v>458</v>
      </c>
      <c r="F54" s="12" t="s">
        <v>459</v>
      </c>
      <c r="G54" s="3" t="s">
        <v>491</v>
      </c>
      <c r="H54" s="3" t="s">
        <v>462</v>
      </c>
      <c r="I54" s="3"/>
      <c r="J54" s="3"/>
      <c r="K54" s="3" t="s">
        <v>490</v>
      </c>
      <c r="L54" s="3" t="s">
        <v>468</v>
      </c>
      <c r="M54" s="3"/>
    </row>
    <row r="55" spans="1:13" ht="24.4" customHeight="1">
      <c r="A55" s="72"/>
      <c r="B55" s="72"/>
      <c r="C55" s="73"/>
      <c r="D55" s="72"/>
      <c r="E55" s="74"/>
      <c r="F55" s="12" t="s">
        <v>460</v>
      </c>
      <c r="G55" s="3" t="s">
        <v>492</v>
      </c>
      <c r="H55" s="3" t="s">
        <v>462</v>
      </c>
      <c r="I55" s="3"/>
      <c r="J55" s="3"/>
      <c r="K55" s="3" t="s">
        <v>490</v>
      </c>
      <c r="L55" s="3" t="s">
        <v>468</v>
      </c>
      <c r="M55" s="3"/>
    </row>
    <row r="56" spans="1:13" ht="24.4" customHeight="1">
      <c r="A56" s="72"/>
      <c r="B56" s="72"/>
      <c r="C56" s="73"/>
      <c r="D56" s="72"/>
      <c r="E56" s="74"/>
      <c r="F56" s="12" t="s">
        <v>464</v>
      </c>
      <c r="G56" s="3"/>
      <c r="H56" s="3"/>
      <c r="I56" s="3"/>
      <c r="J56" s="3"/>
      <c r="K56" s="3"/>
      <c r="L56" s="3"/>
      <c r="M56" s="3"/>
    </row>
    <row r="57" spans="1:13" ht="24.4" customHeight="1">
      <c r="A57" s="72"/>
      <c r="B57" s="72"/>
      <c r="C57" s="73"/>
      <c r="D57" s="72"/>
      <c r="E57" s="74" t="s">
        <v>469</v>
      </c>
      <c r="F57" s="12" t="s">
        <v>470</v>
      </c>
      <c r="G57" s="3"/>
      <c r="H57" s="3"/>
      <c r="I57" s="3"/>
      <c r="J57" s="3"/>
      <c r="K57" s="3"/>
      <c r="L57" s="3"/>
      <c r="M57" s="3"/>
    </row>
    <row r="58" spans="1:13" ht="24.4" customHeight="1">
      <c r="A58" s="72"/>
      <c r="B58" s="72"/>
      <c r="C58" s="73"/>
      <c r="D58" s="72"/>
      <c r="E58" s="74"/>
      <c r="F58" s="12" t="s">
        <v>471</v>
      </c>
      <c r="G58" s="3" t="s">
        <v>493</v>
      </c>
      <c r="H58" s="3" t="s">
        <v>482</v>
      </c>
      <c r="I58" s="3"/>
      <c r="J58" s="3"/>
      <c r="K58" s="3" t="s">
        <v>482</v>
      </c>
      <c r="L58" s="3" t="s">
        <v>483</v>
      </c>
      <c r="M58" s="3"/>
    </row>
    <row r="59" spans="1:13" ht="24.4" customHeight="1">
      <c r="A59" s="72"/>
      <c r="B59" s="72"/>
      <c r="C59" s="73"/>
      <c r="D59" s="72"/>
      <c r="E59" s="74"/>
      <c r="F59" s="12" t="s">
        <v>472</v>
      </c>
      <c r="G59" s="3"/>
      <c r="H59" s="3"/>
      <c r="I59" s="3"/>
      <c r="J59" s="3"/>
      <c r="K59" s="3"/>
      <c r="L59" s="3"/>
      <c r="M59" s="3"/>
    </row>
    <row r="60" spans="1:13" ht="24.4" customHeight="1">
      <c r="A60" s="72"/>
      <c r="B60" s="72"/>
      <c r="C60" s="73"/>
      <c r="D60" s="72"/>
      <c r="E60" s="74"/>
      <c r="F60" s="12" t="s">
        <v>474</v>
      </c>
      <c r="G60" s="3"/>
      <c r="H60" s="3"/>
      <c r="I60" s="3"/>
      <c r="J60" s="3"/>
      <c r="K60" s="3"/>
      <c r="L60" s="3"/>
      <c r="M60" s="3"/>
    </row>
    <row r="61" spans="1:13" ht="24.4" customHeight="1">
      <c r="A61" s="72"/>
      <c r="B61" s="72"/>
      <c r="C61" s="73"/>
      <c r="D61" s="72"/>
      <c r="E61" s="12" t="s">
        <v>475</v>
      </c>
      <c r="F61" s="12" t="s">
        <v>476</v>
      </c>
      <c r="G61" s="3" t="s">
        <v>494</v>
      </c>
      <c r="H61" s="3" t="s">
        <v>495</v>
      </c>
      <c r="I61" s="3"/>
      <c r="J61" s="3"/>
      <c r="K61" s="3" t="s">
        <v>490</v>
      </c>
      <c r="L61" s="3" t="s">
        <v>468</v>
      </c>
      <c r="M61" s="3"/>
    </row>
    <row r="62" spans="1:13" ht="24.4" customHeight="1">
      <c r="A62" s="72">
        <f>$A$6</f>
        <v>127019</v>
      </c>
      <c r="B62" s="72" t="s">
        <v>420</v>
      </c>
      <c r="C62" s="73">
        <f>VLOOKUP(B62,'22专项清单'!B:C,2,0)</f>
        <v>0</v>
      </c>
      <c r="D62" s="72" t="s">
        <v>420</v>
      </c>
      <c r="E62" s="74" t="s">
        <v>450</v>
      </c>
      <c r="F62" s="12" t="s">
        <v>451</v>
      </c>
      <c r="G62" s="3" t="s">
        <v>452</v>
      </c>
      <c r="H62" s="3" t="s">
        <v>453</v>
      </c>
      <c r="I62" s="3"/>
      <c r="J62" s="3"/>
      <c r="K62" s="3" t="s">
        <v>496</v>
      </c>
      <c r="L62" s="3" t="s">
        <v>455</v>
      </c>
      <c r="M62" s="3"/>
    </row>
    <row r="63" spans="1:13" ht="24.4" customHeight="1">
      <c r="A63" s="72"/>
      <c r="B63" s="72"/>
      <c r="C63" s="73"/>
      <c r="D63" s="72"/>
      <c r="E63" s="74"/>
      <c r="F63" s="12" t="s">
        <v>456</v>
      </c>
      <c r="G63" s="3"/>
      <c r="H63" s="3"/>
      <c r="I63" s="3"/>
      <c r="J63" s="3"/>
      <c r="K63" s="3"/>
      <c r="L63" s="3"/>
      <c r="M63" s="3"/>
    </row>
    <row r="64" spans="1:13" ht="24.4" customHeight="1">
      <c r="A64" s="72"/>
      <c r="B64" s="72"/>
      <c r="C64" s="73"/>
      <c r="D64" s="72"/>
      <c r="E64" s="74"/>
      <c r="F64" s="12" t="s">
        <v>457</v>
      </c>
      <c r="G64" s="3"/>
      <c r="H64" s="3"/>
      <c r="I64" s="3"/>
      <c r="J64" s="3"/>
      <c r="K64" s="3"/>
      <c r="L64" s="3"/>
      <c r="M64" s="3"/>
    </row>
    <row r="65" spans="1:13" ht="24.4" customHeight="1">
      <c r="A65" s="72"/>
      <c r="B65" s="72"/>
      <c r="C65" s="73"/>
      <c r="D65" s="72"/>
      <c r="E65" s="74" t="s">
        <v>458</v>
      </c>
      <c r="F65" s="12" t="s">
        <v>459</v>
      </c>
      <c r="G65" s="3"/>
      <c r="H65" s="3"/>
      <c r="I65" s="3"/>
      <c r="J65" s="3"/>
      <c r="K65" s="3"/>
      <c r="L65" s="3"/>
      <c r="M65" s="3"/>
    </row>
    <row r="66" spans="1:13" ht="24.4" customHeight="1">
      <c r="A66" s="72"/>
      <c r="B66" s="72"/>
      <c r="C66" s="73"/>
      <c r="D66" s="72"/>
      <c r="E66" s="74"/>
      <c r="F66" s="12" t="s">
        <v>460</v>
      </c>
      <c r="G66" s="3"/>
      <c r="H66" s="3"/>
      <c r="I66" s="3"/>
      <c r="J66" s="3"/>
      <c r="K66" s="3"/>
      <c r="L66" s="3"/>
      <c r="M66" s="3"/>
    </row>
    <row r="67" spans="1:13" ht="24.4" customHeight="1">
      <c r="A67" s="72"/>
      <c r="B67" s="72"/>
      <c r="C67" s="73"/>
      <c r="D67" s="72"/>
      <c r="E67" s="74"/>
      <c r="F67" s="12" t="s">
        <v>464</v>
      </c>
      <c r="G67" s="3" t="s">
        <v>465</v>
      </c>
      <c r="H67" s="3" t="s">
        <v>466</v>
      </c>
      <c r="I67" s="3"/>
      <c r="J67" s="3"/>
      <c r="K67" s="3" t="s">
        <v>467</v>
      </c>
      <c r="L67" s="3" t="s">
        <v>483</v>
      </c>
      <c r="M67" s="3"/>
    </row>
    <row r="68" spans="1:13" ht="24.4" customHeight="1">
      <c r="A68" s="72"/>
      <c r="B68" s="72"/>
      <c r="C68" s="73"/>
      <c r="D68" s="72"/>
      <c r="E68" s="74" t="s">
        <v>469</v>
      </c>
      <c r="F68" s="12" t="s">
        <v>470</v>
      </c>
      <c r="G68" s="3"/>
      <c r="H68" s="3"/>
      <c r="I68" s="3"/>
      <c r="J68" s="3"/>
      <c r="K68" s="3"/>
      <c r="L68" s="3"/>
      <c r="M68" s="3"/>
    </row>
    <row r="69" spans="1:13" ht="24.4" customHeight="1">
      <c r="A69" s="72"/>
      <c r="B69" s="72"/>
      <c r="C69" s="73"/>
      <c r="D69" s="72"/>
      <c r="E69" s="74"/>
      <c r="F69" s="12" t="s">
        <v>471</v>
      </c>
      <c r="G69" s="3"/>
      <c r="H69" s="3"/>
      <c r="I69" s="3"/>
      <c r="J69" s="3"/>
      <c r="K69" s="3"/>
      <c r="L69" s="3"/>
      <c r="M69" s="3"/>
    </row>
    <row r="70" spans="1:13" ht="24.4" customHeight="1">
      <c r="A70" s="72"/>
      <c r="B70" s="72"/>
      <c r="C70" s="73"/>
      <c r="D70" s="72"/>
      <c r="E70" s="74"/>
      <c r="F70" s="12" t="s">
        <v>472</v>
      </c>
      <c r="G70" s="3" t="s">
        <v>497</v>
      </c>
      <c r="H70" s="3" t="s">
        <v>482</v>
      </c>
      <c r="I70" s="3"/>
      <c r="J70" s="3"/>
      <c r="K70" s="3" t="s">
        <v>482</v>
      </c>
      <c r="L70" s="3" t="s">
        <v>483</v>
      </c>
      <c r="M70" s="3"/>
    </row>
    <row r="71" spans="1:13" ht="24.4" customHeight="1">
      <c r="A71" s="72"/>
      <c r="B71" s="72"/>
      <c r="C71" s="73"/>
      <c r="D71" s="72"/>
      <c r="E71" s="74"/>
      <c r="F71" s="12" t="s">
        <v>474</v>
      </c>
      <c r="G71" s="3"/>
      <c r="H71" s="3"/>
      <c r="I71" s="3"/>
      <c r="J71" s="3"/>
      <c r="K71" s="3"/>
      <c r="L71" s="3"/>
      <c r="M71" s="3"/>
    </row>
    <row r="72" spans="1:13" ht="24.4" customHeight="1">
      <c r="A72" s="72"/>
      <c r="B72" s="72"/>
      <c r="C72" s="73"/>
      <c r="D72" s="72"/>
      <c r="E72" s="12" t="s">
        <v>475</v>
      </c>
      <c r="F72" s="12" t="s">
        <v>476</v>
      </c>
      <c r="G72" s="3" t="s">
        <v>498</v>
      </c>
      <c r="H72" s="3" t="s">
        <v>453</v>
      </c>
      <c r="I72" s="3"/>
      <c r="J72" s="3"/>
      <c r="K72" s="3" t="s">
        <v>454</v>
      </c>
      <c r="L72" s="3" t="s">
        <v>455</v>
      </c>
      <c r="M72" s="3"/>
    </row>
    <row r="73" spans="1:13" ht="24.4" customHeight="1">
      <c r="A73" s="72">
        <f>$A$6</f>
        <v>127019</v>
      </c>
      <c r="B73" s="72" t="s">
        <v>421</v>
      </c>
      <c r="C73" s="73">
        <f>VLOOKUP(B73,'22专项清单'!B:C,2,0)</f>
        <v>11.42027</v>
      </c>
      <c r="D73" s="72" t="s">
        <v>421</v>
      </c>
      <c r="E73" s="74" t="s">
        <v>450</v>
      </c>
      <c r="F73" s="12" t="s">
        <v>451</v>
      </c>
      <c r="G73" s="3" t="s">
        <v>452</v>
      </c>
      <c r="H73" s="3" t="s">
        <v>462</v>
      </c>
      <c r="I73" s="3"/>
      <c r="J73" s="3"/>
      <c r="K73" s="3" t="s">
        <v>454</v>
      </c>
      <c r="L73" s="3" t="s">
        <v>455</v>
      </c>
      <c r="M73" s="3"/>
    </row>
    <row r="74" spans="1:13" ht="24.4" customHeight="1">
      <c r="A74" s="72"/>
      <c r="B74" s="72"/>
      <c r="C74" s="73"/>
      <c r="D74" s="72"/>
      <c r="E74" s="74"/>
      <c r="F74" s="12" t="s">
        <v>456</v>
      </c>
      <c r="G74" s="3"/>
      <c r="H74" s="3"/>
      <c r="I74" s="3"/>
      <c r="J74" s="3"/>
      <c r="K74" s="3"/>
      <c r="L74" s="3"/>
      <c r="M74" s="3"/>
    </row>
    <row r="75" spans="1:13" ht="24.4" customHeight="1">
      <c r="A75" s="72"/>
      <c r="B75" s="72"/>
      <c r="C75" s="73"/>
      <c r="D75" s="72"/>
      <c r="E75" s="74"/>
      <c r="F75" s="12" t="s">
        <v>457</v>
      </c>
      <c r="G75" s="3"/>
      <c r="H75" s="3"/>
      <c r="I75" s="3"/>
      <c r="J75" s="3"/>
      <c r="K75" s="3"/>
      <c r="L75" s="3"/>
      <c r="M75" s="3"/>
    </row>
    <row r="76" spans="1:13" ht="24.4" customHeight="1">
      <c r="A76" s="72"/>
      <c r="B76" s="72"/>
      <c r="C76" s="73"/>
      <c r="D76" s="72"/>
      <c r="E76" s="74" t="s">
        <v>458</v>
      </c>
      <c r="F76" s="12" t="s">
        <v>459</v>
      </c>
      <c r="G76" s="3"/>
      <c r="H76" s="3"/>
      <c r="I76" s="3"/>
      <c r="J76" s="3"/>
      <c r="K76" s="3"/>
      <c r="L76" s="3"/>
      <c r="M76" s="3"/>
    </row>
    <row r="77" spans="1:13" ht="24.4" customHeight="1">
      <c r="A77" s="72"/>
      <c r="B77" s="72"/>
      <c r="C77" s="73"/>
      <c r="D77" s="72"/>
      <c r="E77" s="74"/>
      <c r="F77" s="12" t="s">
        <v>460</v>
      </c>
      <c r="G77" s="3"/>
      <c r="H77" s="3"/>
      <c r="I77" s="3"/>
      <c r="J77" s="3"/>
      <c r="K77" s="3"/>
      <c r="L77" s="3"/>
      <c r="M77" s="3"/>
    </row>
    <row r="78" spans="1:13" ht="24.4" customHeight="1">
      <c r="A78" s="72"/>
      <c r="B78" s="72"/>
      <c r="C78" s="73"/>
      <c r="D78" s="72"/>
      <c r="E78" s="74"/>
      <c r="F78" s="12" t="s">
        <v>464</v>
      </c>
      <c r="G78" s="3" t="s">
        <v>499</v>
      </c>
      <c r="H78" s="3" t="s">
        <v>466</v>
      </c>
      <c r="I78" s="3"/>
      <c r="J78" s="3"/>
      <c r="K78" s="3" t="s">
        <v>467</v>
      </c>
      <c r="L78" s="3" t="s">
        <v>468</v>
      </c>
      <c r="M78" s="3"/>
    </row>
    <row r="79" spans="1:13" ht="24.4" customHeight="1">
      <c r="A79" s="72"/>
      <c r="B79" s="72"/>
      <c r="C79" s="73"/>
      <c r="D79" s="72"/>
      <c r="E79" s="74" t="s">
        <v>469</v>
      </c>
      <c r="F79" s="12" t="s">
        <v>470</v>
      </c>
      <c r="G79" s="3"/>
      <c r="H79" s="3"/>
      <c r="I79" s="3"/>
      <c r="J79" s="3"/>
      <c r="K79" s="3"/>
      <c r="L79" s="3"/>
      <c r="M79" s="3"/>
    </row>
    <row r="80" spans="1:13" ht="24.4" customHeight="1">
      <c r="A80" s="72"/>
      <c r="B80" s="72"/>
      <c r="C80" s="73"/>
      <c r="D80" s="72"/>
      <c r="E80" s="74"/>
      <c r="F80" s="12" t="s">
        <v>471</v>
      </c>
      <c r="G80" s="3" t="s">
        <v>500</v>
      </c>
      <c r="H80" s="3" t="s">
        <v>462</v>
      </c>
      <c r="I80" s="3"/>
      <c r="J80" s="3"/>
      <c r="K80" s="3" t="s">
        <v>454</v>
      </c>
      <c r="L80" s="3" t="s">
        <v>468</v>
      </c>
      <c r="M80" s="3"/>
    </row>
    <row r="81" spans="1:13" ht="24.4" customHeight="1">
      <c r="A81" s="72"/>
      <c r="B81" s="72"/>
      <c r="C81" s="73"/>
      <c r="D81" s="72"/>
      <c r="E81" s="74"/>
      <c r="F81" s="12" t="s">
        <v>472</v>
      </c>
      <c r="G81" s="3"/>
      <c r="H81" s="3"/>
      <c r="I81" s="3"/>
      <c r="J81" s="3"/>
      <c r="K81" s="3"/>
      <c r="L81" s="3"/>
      <c r="M81" s="3"/>
    </row>
    <row r="82" spans="1:13" ht="24.4" customHeight="1">
      <c r="A82" s="72"/>
      <c r="B82" s="72"/>
      <c r="C82" s="73"/>
      <c r="D82" s="72"/>
      <c r="E82" s="74"/>
      <c r="F82" s="12" t="s">
        <v>474</v>
      </c>
      <c r="G82" s="3"/>
      <c r="H82" s="3"/>
      <c r="I82" s="3"/>
      <c r="J82" s="3"/>
      <c r="K82" s="3"/>
      <c r="L82" s="3"/>
      <c r="M82" s="3"/>
    </row>
    <row r="83" spans="1:13" ht="24.4" customHeight="1">
      <c r="A83" s="72"/>
      <c r="B83" s="72"/>
      <c r="C83" s="73"/>
      <c r="D83" s="72"/>
      <c r="E83" s="12" t="s">
        <v>475</v>
      </c>
      <c r="F83" s="12" t="s">
        <v>476</v>
      </c>
      <c r="G83" s="3" t="s">
        <v>501</v>
      </c>
      <c r="H83" s="3" t="s">
        <v>502</v>
      </c>
      <c r="I83" s="3"/>
      <c r="J83" s="3"/>
      <c r="K83" s="3" t="s">
        <v>454</v>
      </c>
      <c r="L83" s="3" t="s">
        <v>455</v>
      </c>
      <c r="M83" s="3"/>
    </row>
    <row r="84" spans="1:13" ht="24.4" customHeight="1">
      <c r="A84" s="72">
        <f>$A$6</f>
        <v>127019</v>
      </c>
      <c r="B84" s="72" t="s">
        <v>422</v>
      </c>
      <c r="C84" s="73">
        <f>VLOOKUP(B84,'22专项清单'!B:C,2,0)</f>
        <v>0</v>
      </c>
      <c r="D84" s="72" t="s">
        <v>422</v>
      </c>
      <c r="E84" s="74" t="s">
        <v>450</v>
      </c>
      <c r="F84" s="12" t="s">
        <v>451</v>
      </c>
      <c r="G84" s="3" t="s">
        <v>452</v>
      </c>
      <c r="H84" s="3" t="s">
        <v>453</v>
      </c>
      <c r="I84" s="3"/>
      <c r="J84" s="3"/>
      <c r="K84" s="3" t="s">
        <v>454</v>
      </c>
      <c r="L84" s="3" t="s">
        <v>455</v>
      </c>
      <c r="M84" s="3"/>
    </row>
    <row r="85" spans="1:13" ht="24.4" customHeight="1">
      <c r="A85" s="72"/>
      <c r="B85" s="72"/>
      <c r="C85" s="73"/>
      <c r="D85" s="72"/>
      <c r="E85" s="74"/>
      <c r="F85" s="12" t="s">
        <v>456</v>
      </c>
      <c r="G85" s="3"/>
      <c r="H85" s="3"/>
      <c r="I85" s="3"/>
      <c r="J85" s="3"/>
      <c r="K85" s="3"/>
      <c r="L85" s="3"/>
      <c r="M85" s="3"/>
    </row>
    <row r="86" spans="1:13" ht="24.4" customHeight="1">
      <c r="A86" s="72"/>
      <c r="B86" s="72"/>
      <c r="C86" s="73"/>
      <c r="D86" s="72"/>
      <c r="E86" s="74"/>
      <c r="F86" s="12" t="s">
        <v>457</v>
      </c>
      <c r="G86" s="3"/>
      <c r="H86" s="3"/>
      <c r="I86" s="3"/>
      <c r="J86" s="3"/>
      <c r="K86" s="3"/>
      <c r="L86" s="3"/>
      <c r="M86" s="3"/>
    </row>
    <row r="87" spans="1:13" ht="24.4" customHeight="1">
      <c r="A87" s="72"/>
      <c r="B87" s="72"/>
      <c r="C87" s="73"/>
      <c r="D87" s="72"/>
      <c r="E87" s="74" t="s">
        <v>458</v>
      </c>
      <c r="F87" s="12" t="s">
        <v>459</v>
      </c>
      <c r="G87" s="3" t="s">
        <v>503</v>
      </c>
      <c r="H87" s="3" t="s">
        <v>504</v>
      </c>
      <c r="I87" s="3"/>
      <c r="J87" s="3"/>
      <c r="K87" s="3" t="s">
        <v>505</v>
      </c>
      <c r="L87" s="3" t="s">
        <v>483</v>
      </c>
      <c r="M87" s="3"/>
    </row>
    <row r="88" spans="1:13" ht="24.4" customHeight="1">
      <c r="A88" s="72"/>
      <c r="B88" s="72"/>
      <c r="C88" s="73"/>
      <c r="D88" s="72"/>
      <c r="E88" s="74"/>
      <c r="F88" s="12" t="s">
        <v>460</v>
      </c>
      <c r="G88" s="3"/>
      <c r="H88" s="3"/>
      <c r="I88" s="3"/>
      <c r="J88" s="3"/>
      <c r="K88" s="3"/>
      <c r="L88" s="3"/>
      <c r="M88" s="3"/>
    </row>
    <row r="89" spans="1:13" ht="24.4" customHeight="1">
      <c r="A89" s="72"/>
      <c r="B89" s="72"/>
      <c r="C89" s="73"/>
      <c r="D89" s="72"/>
      <c r="E89" s="74"/>
      <c r="F89" s="12" t="s">
        <v>464</v>
      </c>
      <c r="G89" s="3"/>
      <c r="H89" s="3"/>
      <c r="I89" s="3"/>
      <c r="J89" s="3"/>
      <c r="K89" s="3"/>
      <c r="L89" s="3"/>
      <c r="M89" s="3"/>
    </row>
    <row r="90" spans="1:13" ht="24.4" customHeight="1">
      <c r="A90" s="72"/>
      <c r="B90" s="72"/>
      <c r="C90" s="73"/>
      <c r="D90" s="72"/>
      <c r="E90" s="74" t="s">
        <v>469</v>
      </c>
      <c r="F90" s="12" t="s">
        <v>470</v>
      </c>
      <c r="G90" s="3"/>
      <c r="H90" s="3"/>
      <c r="I90" s="3"/>
      <c r="J90" s="3"/>
      <c r="K90" s="3"/>
      <c r="L90" s="3"/>
      <c r="M90" s="3"/>
    </row>
    <row r="91" spans="1:13" ht="24.4" customHeight="1">
      <c r="A91" s="72"/>
      <c r="B91" s="72"/>
      <c r="C91" s="73"/>
      <c r="D91" s="72"/>
      <c r="E91" s="74"/>
      <c r="F91" s="12" t="s">
        <v>471</v>
      </c>
      <c r="G91" s="3" t="s">
        <v>506</v>
      </c>
      <c r="H91" s="3" t="s">
        <v>482</v>
      </c>
      <c r="I91" s="3"/>
      <c r="J91" s="3"/>
      <c r="K91" s="3" t="s">
        <v>482</v>
      </c>
      <c r="L91" s="3" t="s">
        <v>483</v>
      </c>
      <c r="M91" s="3"/>
    </row>
    <row r="92" spans="1:13" ht="24.4" customHeight="1">
      <c r="A92" s="72"/>
      <c r="B92" s="72"/>
      <c r="C92" s="73"/>
      <c r="D92" s="72"/>
      <c r="E92" s="74"/>
      <c r="F92" s="12" t="s">
        <v>472</v>
      </c>
      <c r="G92" s="3"/>
      <c r="H92" s="3"/>
      <c r="I92" s="3"/>
      <c r="J92" s="3"/>
      <c r="K92" s="3"/>
      <c r="L92" s="3"/>
      <c r="M92" s="3"/>
    </row>
    <row r="93" spans="1:13" ht="24.4" customHeight="1">
      <c r="A93" s="72"/>
      <c r="B93" s="72"/>
      <c r="C93" s="73"/>
      <c r="D93" s="72"/>
      <c r="E93" s="74"/>
      <c r="F93" s="12" t="s">
        <v>474</v>
      </c>
      <c r="G93" s="3"/>
      <c r="H93" s="3"/>
      <c r="I93" s="3"/>
      <c r="J93" s="3"/>
      <c r="K93" s="3"/>
      <c r="L93" s="3"/>
      <c r="M93" s="3"/>
    </row>
    <row r="94" spans="1:13" ht="24.4" customHeight="1">
      <c r="A94" s="72"/>
      <c r="B94" s="72"/>
      <c r="C94" s="73"/>
      <c r="D94" s="72"/>
      <c r="E94" s="12" t="s">
        <v>475</v>
      </c>
      <c r="F94" s="12" t="s">
        <v>476</v>
      </c>
      <c r="G94" s="3" t="s">
        <v>477</v>
      </c>
      <c r="H94" s="3" t="s">
        <v>485</v>
      </c>
      <c r="I94" s="3"/>
      <c r="J94" s="3"/>
      <c r="K94" s="3" t="s">
        <v>454</v>
      </c>
      <c r="L94" s="3" t="s">
        <v>455</v>
      </c>
      <c r="M94" s="3"/>
    </row>
    <row r="95" spans="1:13" ht="24.4" customHeight="1">
      <c r="A95" s="72">
        <f>$A$6</f>
        <v>127019</v>
      </c>
      <c r="B95" s="72" t="s">
        <v>423</v>
      </c>
      <c r="C95" s="73">
        <f>VLOOKUP(B95,'22专项清单'!B:C,2,0)</f>
        <v>0</v>
      </c>
      <c r="D95" s="72" t="s">
        <v>423</v>
      </c>
      <c r="E95" s="74" t="s">
        <v>450</v>
      </c>
      <c r="F95" s="12" t="s">
        <v>451</v>
      </c>
      <c r="G95" s="3" t="s">
        <v>452</v>
      </c>
      <c r="H95" s="3" t="s">
        <v>453</v>
      </c>
      <c r="I95" s="3"/>
      <c r="J95" s="3"/>
      <c r="K95" s="3" t="s">
        <v>454</v>
      </c>
      <c r="L95" s="3" t="s">
        <v>455</v>
      </c>
      <c r="M95" s="3"/>
    </row>
    <row r="96" spans="1:13" ht="24.4" customHeight="1">
      <c r="A96" s="72"/>
      <c r="B96" s="72"/>
      <c r="C96" s="73"/>
      <c r="D96" s="72"/>
      <c r="E96" s="74"/>
      <c r="F96" s="12" t="s">
        <v>456</v>
      </c>
      <c r="G96" s="3"/>
      <c r="H96" s="3"/>
      <c r="I96" s="3"/>
      <c r="J96" s="3"/>
      <c r="K96" s="3"/>
      <c r="L96" s="3"/>
      <c r="M96" s="3"/>
    </row>
    <row r="97" spans="1:13" ht="24.4" customHeight="1">
      <c r="A97" s="72"/>
      <c r="B97" s="72"/>
      <c r="C97" s="73"/>
      <c r="D97" s="72"/>
      <c r="E97" s="74"/>
      <c r="F97" s="12" t="s">
        <v>457</v>
      </c>
      <c r="G97" s="3"/>
      <c r="H97" s="3"/>
      <c r="I97" s="3"/>
      <c r="J97" s="3"/>
      <c r="K97" s="3"/>
      <c r="L97" s="3"/>
      <c r="M97" s="3"/>
    </row>
    <row r="98" spans="1:13" ht="24.4" customHeight="1">
      <c r="A98" s="72"/>
      <c r="B98" s="72"/>
      <c r="C98" s="73"/>
      <c r="D98" s="72"/>
      <c r="E98" s="74" t="s">
        <v>458</v>
      </c>
      <c r="F98" s="12" t="s">
        <v>459</v>
      </c>
      <c r="G98" s="3" t="s">
        <v>507</v>
      </c>
      <c r="H98" s="3" t="s">
        <v>508</v>
      </c>
      <c r="I98" s="3"/>
      <c r="J98" s="3"/>
      <c r="K98" s="3" t="s">
        <v>505</v>
      </c>
      <c r="L98" s="3" t="s">
        <v>468</v>
      </c>
      <c r="M98" s="3"/>
    </row>
    <row r="99" spans="1:13" ht="24.4" customHeight="1">
      <c r="A99" s="72"/>
      <c r="B99" s="72"/>
      <c r="C99" s="73"/>
      <c r="D99" s="72"/>
      <c r="E99" s="74"/>
      <c r="F99" s="12" t="s">
        <v>460</v>
      </c>
      <c r="G99" s="3"/>
      <c r="H99" s="3"/>
      <c r="I99" s="3"/>
      <c r="J99" s="3"/>
      <c r="K99" s="3"/>
      <c r="L99" s="3"/>
      <c r="M99" s="3"/>
    </row>
    <row r="100" spans="1:13" ht="24.4" customHeight="1">
      <c r="A100" s="72"/>
      <c r="B100" s="72"/>
      <c r="C100" s="73"/>
      <c r="D100" s="72"/>
      <c r="E100" s="74"/>
      <c r="F100" s="12" t="s">
        <v>464</v>
      </c>
      <c r="G100" s="3"/>
      <c r="H100" s="3"/>
      <c r="I100" s="3"/>
      <c r="J100" s="3"/>
      <c r="K100" s="3"/>
      <c r="L100" s="3"/>
      <c r="M100" s="3"/>
    </row>
    <row r="101" spans="1:13" ht="24.4" customHeight="1">
      <c r="A101" s="72"/>
      <c r="B101" s="72"/>
      <c r="C101" s="73"/>
      <c r="D101" s="72"/>
      <c r="E101" s="74" t="s">
        <v>469</v>
      </c>
      <c r="F101" s="12" t="s">
        <v>470</v>
      </c>
      <c r="G101" s="3"/>
      <c r="H101" s="3"/>
      <c r="I101" s="3"/>
      <c r="J101" s="3"/>
      <c r="K101" s="3"/>
      <c r="L101" s="3"/>
      <c r="M101" s="3"/>
    </row>
    <row r="102" spans="1:13" ht="24.4" customHeight="1">
      <c r="A102" s="72"/>
      <c r="B102" s="72"/>
      <c r="C102" s="73"/>
      <c r="D102" s="72"/>
      <c r="E102" s="74"/>
      <c r="F102" s="12" t="s">
        <v>471</v>
      </c>
      <c r="G102" s="3" t="s">
        <v>509</v>
      </c>
      <c r="H102" s="3" t="s">
        <v>453</v>
      </c>
      <c r="I102" s="3"/>
      <c r="J102" s="3"/>
      <c r="K102" s="3" t="s">
        <v>454</v>
      </c>
      <c r="L102" s="3" t="s">
        <v>455</v>
      </c>
      <c r="M102" s="3"/>
    </row>
    <row r="103" spans="1:13" ht="24.4" customHeight="1">
      <c r="A103" s="72"/>
      <c r="B103" s="72"/>
      <c r="C103" s="73"/>
      <c r="D103" s="72"/>
      <c r="E103" s="74"/>
      <c r="F103" s="12" t="s">
        <v>472</v>
      </c>
      <c r="G103" s="3"/>
      <c r="H103" s="3"/>
      <c r="I103" s="3"/>
      <c r="J103" s="3"/>
      <c r="K103" s="3"/>
      <c r="L103" s="3"/>
      <c r="M103" s="3"/>
    </row>
    <row r="104" spans="1:13" ht="24.4" customHeight="1">
      <c r="A104" s="72"/>
      <c r="B104" s="72"/>
      <c r="C104" s="73"/>
      <c r="D104" s="72"/>
      <c r="E104" s="74"/>
      <c r="F104" s="12" t="s">
        <v>474</v>
      </c>
      <c r="G104" s="3"/>
      <c r="H104" s="3"/>
      <c r="I104" s="3"/>
      <c r="J104" s="3"/>
      <c r="K104" s="3"/>
      <c r="L104" s="3"/>
      <c r="M104" s="3"/>
    </row>
    <row r="105" spans="1:13" ht="24.4" customHeight="1">
      <c r="A105" s="72"/>
      <c r="B105" s="72"/>
      <c r="C105" s="73"/>
      <c r="D105" s="72"/>
      <c r="E105" s="12" t="s">
        <v>475</v>
      </c>
      <c r="F105" s="12" t="s">
        <v>476</v>
      </c>
      <c r="G105" s="3" t="s">
        <v>477</v>
      </c>
      <c r="H105" s="3" t="s">
        <v>495</v>
      </c>
      <c r="I105" s="3"/>
      <c r="J105" s="3"/>
      <c r="K105" s="3" t="s">
        <v>454</v>
      </c>
      <c r="L105" s="3" t="s">
        <v>455</v>
      </c>
      <c r="M105" s="3"/>
    </row>
    <row r="106" spans="1:13" ht="24.4" customHeight="1">
      <c r="A106" s="72">
        <f>$A$6</f>
        <v>127019</v>
      </c>
      <c r="B106" s="72" t="s">
        <v>424</v>
      </c>
      <c r="C106" s="73">
        <f>VLOOKUP(B106,'22专项清单'!B:C,2,0)</f>
        <v>0</v>
      </c>
      <c r="D106" s="72" t="s">
        <v>510</v>
      </c>
      <c r="E106" s="74" t="s">
        <v>450</v>
      </c>
      <c r="F106" s="12" t="s">
        <v>451</v>
      </c>
      <c r="G106" s="3" t="s">
        <v>511</v>
      </c>
      <c r="H106" s="3" t="s">
        <v>453</v>
      </c>
      <c r="I106" s="3"/>
      <c r="J106" s="3"/>
      <c r="K106" s="3" t="s">
        <v>454</v>
      </c>
      <c r="L106" s="3" t="s">
        <v>455</v>
      </c>
      <c r="M106" s="3"/>
    </row>
    <row r="107" spans="1:13" ht="24.4" customHeight="1">
      <c r="A107" s="72"/>
      <c r="B107" s="72"/>
      <c r="C107" s="73"/>
      <c r="D107" s="72"/>
      <c r="E107" s="74"/>
      <c r="F107" s="12" t="s">
        <v>456</v>
      </c>
      <c r="G107" s="3" t="s">
        <v>512</v>
      </c>
      <c r="H107" s="3"/>
      <c r="I107" s="3"/>
      <c r="J107" s="3"/>
      <c r="K107" s="3"/>
      <c r="L107" s="3"/>
      <c r="M107" s="3"/>
    </row>
    <row r="108" spans="1:13" ht="24.4" customHeight="1">
      <c r="A108" s="72"/>
      <c r="B108" s="72"/>
      <c r="C108" s="73"/>
      <c r="D108" s="72"/>
      <c r="E108" s="74"/>
      <c r="F108" s="12" t="s">
        <v>457</v>
      </c>
      <c r="G108" s="3" t="s">
        <v>512</v>
      </c>
      <c r="H108" s="3"/>
      <c r="I108" s="3"/>
      <c r="J108" s="3"/>
      <c r="K108" s="3"/>
      <c r="L108" s="3"/>
      <c r="M108" s="3"/>
    </row>
    <row r="109" spans="1:13" ht="24.4" customHeight="1">
      <c r="A109" s="72"/>
      <c r="B109" s="72"/>
      <c r="C109" s="73"/>
      <c r="D109" s="72"/>
      <c r="E109" s="74" t="s">
        <v>458</v>
      </c>
      <c r="F109" s="12" t="s">
        <v>459</v>
      </c>
      <c r="G109" s="3" t="s">
        <v>512</v>
      </c>
      <c r="H109" s="3"/>
      <c r="I109" s="3"/>
      <c r="J109" s="3"/>
      <c r="K109" s="3"/>
      <c r="L109" s="3"/>
      <c r="M109" s="3"/>
    </row>
    <row r="110" spans="1:13" ht="24.4" customHeight="1">
      <c r="A110" s="72"/>
      <c r="B110" s="72"/>
      <c r="C110" s="73"/>
      <c r="D110" s="72"/>
      <c r="E110" s="74"/>
      <c r="F110" s="12" t="s">
        <v>460</v>
      </c>
      <c r="G110" s="3" t="s">
        <v>513</v>
      </c>
      <c r="H110" s="3" t="s">
        <v>453</v>
      </c>
      <c r="I110" s="3"/>
      <c r="J110" s="3"/>
      <c r="K110" s="3" t="s">
        <v>454</v>
      </c>
      <c r="L110" s="3" t="s">
        <v>455</v>
      </c>
      <c r="M110" s="3"/>
    </row>
    <row r="111" spans="1:13" ht="24.4" customHeight="1">
      <c r="A111" s="72"/>
      <c r="B111" s="72"/>
      <c r="C111" s="73"/>
      <c r="D111" s="72"/>
      <c r="E111" s="74"/>
      <c r="F111" s="12" t="s">
        <v>464</v>
      </c>
      <c r="G111" s="3" t="s">
        <v>514</v>
      </c>
      <c r="H111" s="3" t="s">
        <v>466</v>
      </c>
      <c r="I111" s="3"/>
      <c r="J111" s="3"/>
      <c r="K111" s="3" t="s">
        <v>467</v>
      </c>
      <c r="L111" s="3" t="s">
        <v>468</v>
      </c>
      <c r="M111" s="3"/>
    </row>
    <row r="112" spans="1:13" ht="24.4" customHeight="1">
      <c r="A112" s="72"/>
      <c r="B112" s="72"/>
      <c r="C112" s="73"/>
      <c r="D112" s="72"/>
      <c r="E112" s="74" t="s">
        <v>469</v>
      </c>
      <c r="F112" s="12" t="s">
        <v>470</v>
      </c>
      <c r="G112" s="3" t="s">
        <v>512</v>
      </c>
      <c r="H112" s="3"/>
      <c r="I112" s="3"/>
      <c r="J112" s="3"/>
      <c r="K112" s="3"/>
      <c r="L112" s="3"/>
      <c r="M112" s="3"/>
    </row>
    <row r="113" spans="1:13" ht="24.4" customHeight="1">
      <c r="A113" s="72"/>
      <c r="B113" s="72"/>
      <c r="C113" s="73"/>
      <c r="D113" s="72"/>
      <c r="E113" s="74"/>
      <c r="F113" s="12" t="s">
        <v>471</v>
      </c>
      <c r="G113" s="3" t="s">
        <v>512</v>
      </c>
      <c r="H113" s="3"/>
      <c r="I113" s="3"/>
      <c r="J113" s="3"/>
      <c r="K113" s="3"/>
      <c r="L113" s="3"/>
      <c r="M113" s="3"/>
    </row>
    <row r="114" spans="1:13" ht="24.4" customHeight="1">
      <c r="A114" s="72"/>
      <c r="B114" s="72"/>
      <c r="C114" s="73"/>
      <c r="D114" s="72"/>
      <c r="E114" s="74"/>
      <c r="F114" s="12" t="s">
        <v>472</v>
      </c>
      <c r="G114" s="3" t="s">
        <v>515</v>
      </c>
      <c r="H114" s="3" t="s">
        <v>516</v>
      </c>
      <c r="I114" s="3"/>
      <c r="J114" s="3"/>
      <c r="K114" s="3" t="s">
        <v>517</v>
      </c>
      <c r="L114" s="3" t="s">
        <v>468</v>
      </c>
      <c r="M114" s="3"/>
    </row>
    <row r="115" spans="1:13" ht="24.4" customHeight="1">
      <c r="A115" s="72"/>
      <c r="B115" s="72"/>
      <c r="C115" s="73"/>
      <c r="D115" s="72"/>
      <c r="E115" s="74"/>
      <c r="F115" s="12" t="s">
        <v>474</v>
      </c>
      <c r="G115" s="3"/>
      <c r="H115" s="3"/>
      <c r="I115" s="3"/>
      <c r="J115" s="3"/>
      <c r="K115" s="3"/>
      <c r="L115" s="3"/>
      <c r="M115" s="3"/>
    </row>
    <row r="116" spans="1:13" ht="24.4" customHeight="1">
      <c r="A116" s="72"/>
      <c r="B116" s="72"/>
      <c r="C116" s="73"/>
      <c r="D116" s="72"/>
      <c r="E116" s="12" t="s">
        <v>475</v>
      </c>
      <c r="F116" s="12" t="s">
        <v>476</v>
      </c>
      <c r="G116" s="3" t="s">
        <v>477</v>
      </c>
      <c r="H116" s="3" t="s">
        <v>453</v>
      </c>
      <c r="I116" s="3"/>
      <c r="J116" s="3"/>
      <c r="K116" s="3" t="s">
        <v>454</v>
      </c>
      <c r="L116" s="3" t="s">
        <v>455</v>
      </c>
      <c r="M116" s="3"/>
    </row>
    <row r="117" spans="1:13" ht="24.4" customHeight="1">
      <c r="A117" s="72">
        <f>$A$6</f>
        <v>127019</v>
      </c>
      <c r="B117" s="72" t="s">
        <v>425</v>
      </c>
      <c r="C117" s="73">
        <f>VLOOKUP(B117,'22专项清单'!B:C,2,0)</f>
        <v>0</v>
      </c>
      <c r="D117" s="72" t="s">
        <v>425</v>
      </c>
      <c r="E117" s="74" t="s">
        <v>450</v>
      </c>
      <c r="F117" s="12" t="s">
        <v>451</v>
      </c>
      <c r="G117" s="3" t="s">
        <v>452</v>
      </c>
      <c r="H117" s="3" t="s">
        <v>453</v>
      </c>
      <c r="I117" s="3"/>
      <c r="J117" s="3"/>
      <c r="K117" s="3" t="s">
        <v>454</v>
      </c>
      <c r="L117" s="3" t="s">
        <v>455</v>
      </c>
      <c r="M117" s="3"/>
    </row>
    <row r="118" spans="1:13" ht="24.4" customHeight="1">
      <c r="A118" s="72"/>
      <c r="B118" s="72"/>
      <c r="C118" s="73"/>
      <c r="D118" s="72"/>
      <c r="E118" s="74"/>
      <c r="F118" s="12" t="s">
        <v>456</v>
      </c>
      <c r="G118" s="3"/>
      <c r="H118" s="3"/>
      <c r="I118" s="3"/>
      <c r="J118" s="3"/>
      <c r="K118" s="3"/>
      <c r="L118" s="3"/>
      <c r="M118" s="3"/>
    </row>
    <row r="119" spans="1:13" ht="24.4" customHeight="1">
      <c r="A119" s="72"/>
      <c r="B119" s="72"/>
      <c r="C119" s="73"/>
      <c r="D119" s="72"/>
      <c r="E119" s="74"/>
      <c r="F119" s="12" t="s">
        <v>457</v>
      </c>
      <c r="G119" s="3"/>
      <c r="H119" s="3"/>
      <c r="I119" s="3"/>
      <c r="J119" s="3"/>
      <c r="K119" s="3"/>
      <c r="L119" s="3"/>
      <c r="M119" s="3"/>
    </row>
    <row r="120" spans="1:13" ht="24.4" customHeight="1">
      <c r="A120" s="72"/>
      <c r="B120" s="72"/>
      <c r="C120" s="73"/>
      <c r="D120" s="72"/>
      <c r="E120" s="74" t="s">
        <v>458</v>
      </c>
      <c r="F120" s="12" t="s">
        <v>459</v>
      </c>
      <c r="G120" s="3"/>
      <c r="H120" s="3"/>
      <c r="I120" s="3"/>
      <c r="J120" s="3"/>
      <c r="K120" s="3"/>
      <c r="L120" s="3"/>
      <c r="M120" s="3"/>
    </row>
    <row r="121" spans="1:13" ht="24.4" customHeight="1">
      <c r="A121" s="72"/>
      <c r="B121" s="72"/>
      <c r="C121" s="73"/>
      <c r="D121" s="72"/>
      <c r="E121" s="74"/>
      <c r="F121" s="12" t="s">
        <v>460</v>
      </c>
      <c r="G121" s="3" t="s">
        <v>518</v>
      </c>
      <c r="H121" s="3" t="s">
        <v>495</v>
      </c>
      <c r="I121" s="3"/>
      <c r="J121" s="3"/>
      <c r="K121" s="3" t="s">
        <v>454</v>
      </c>
      <c r="L121" s="3" t="s">
        <v>455</v>
      </c>
      <c r="M121" s="3"/>
    </row>
    <row r="122" spans="1:13" ht="24.4" customHeight="1">
      <c r="A122" s="72"/>
      <c r="B122" s="72"/>
      <c r="C122" s="73"/>
      <c r="D122" s="72"/>
      <c r="E122" s="74"/>
      <c r="F122" s="12" t="s">
        <v>464</v>
      </c>
      <c r="G122" s="3"/>
      <c r="H122" s="3"/>
      <c r="I122" s="3"/>
      <c r="J122" s="3"/>
      <c r="K122" s="3"/>
      <c r="L122" s="3"/>
      <c r="M122" s="3"/>
    </row>
    <row r="123" spans="1:13" ht="24.4" customHeight="1">
      <c r="A123" s="72"/>
      <c r="B123" s="72"/>
      <c r="C123" s="73"/>
      <c r="D123" s="72"/>
      <c r="E123" s="74" t="s">
        <v>469</v>
      </c>
      <c r="F123" s="12" t="s">
        <v>470</v>
      </c>
      <c r="G123" s="3"/>
      <c r="H123" s="3"/>
      <c r="I123" s="3"/>
      <c r="J123" s="3"/>
      <c r="K123" s="3"/>
      <c r="L123" s="3"/>
      <c r="M123" s="3"/>
    </row>
    <row r="124" spans="1:13" ht="24.4" customHeight="1">
      <c r="A124" s="72"/>
      <c r="B124" s="72"/>
      <c r="C124" s="73"/>
      <c r="D124" s="72"/>
      <c r="E124" s="74"/>
      <c r="F124" s="12" t="s">
        <v>471</v>
      </c>
      <c r="G124" s="3" t="s">
        <v>519</v>
      </c>
      <c r="H124" s="3" t="s">
        <v>502</v>
      </c>
      <c r="I124" s="3"/>
      <c r="J124" s="3"/>
      <c r="K124" s="3" t="s">
        <v>454</v>
      </c>
      <c r="L124" s="3" t="s">
        <v>455</v>
      </c>
      <c r="M124" s="3"/>
    </row>
    <row r="125" spans="1:13" ht="24.4" customHeight="1">
      <c r="A125" s="72"/>
      <c r="B125" s="72"/>
      <c r="C125" s="73"/>
      <c r="D125" s="72"/>
      <c r="E125" s="74"/>
      <c r="F125" s="12" t="s">
        <v>472</v>
      </c>
      <c r="G125" s="3"/>
      <c r="H125" s="3"/>
      <c r="I125" s="3"/>
      <c r="J125" s="3"/>
      <c r="K125" s="3"/>
      <c r="L125" s="3"/>
      <c r="M125" s="3"/>
    </row>
    <row r="126" spans="1:13" ht="24.4" customHeight="1">
      <c r="A126" s="72"/>
      <c r="B126" s="72"/>
      <c r="C126" s="73"/>
      <c r="D126" s="72"/>
      <c r="E126" s="74"/>
      <c r="F126" s="12" t="s">
        <v>474</v>
      </c>
      <c r="G126" s="3"/>
      <c r="H126" s="3"/>
      <c r="I126" s="3"/>
      <c r="J126" s="3"/>
      <c r="K126" s="3"/>
      <c r="L126" s="3"/>
      <c r="M126" s="3"/>
    </row>
    <row r="127" spans="1:13" ht="24.4" customHeight="1">
      <c r="A127" s="72"/>
      <c r="B127" s="72"/>
      <c r="C127" s="73"/>
      <c r="D127" s="72"/>
      <c r="E127" s="12" t="s">
        <v>475</v>
      </c>
      <c r="F127" s="12" t="s">
        <v>476</v>
      </c>
      <c r="G127" s="3" t="s">
        <v>520</v>
      </c>
      <c r="H127" s="3" t="s">
        <v>485</v>
      </c>
      <c r="I127" s="3"/>
      <c r="J127" s="3"/>
      <c r="K127" s="3" t="s">
        <v>454</v>
      </c>
      <c r="L127" s="3" t="s">
        <v>455</v>
      </c>
      <c r="M127" s="3"/>
    </row>
    <row r="128" spans="1:13" ht="24.4" customHeight="1">
      <c r="A128" s="72">
        <f>$A$6</f>
        <v>127019</v>
      </c>
      <c r="B128" s="72" t="s">
        <v>426</v>
      </c>
      <c r="C128" s="73">
        <f>VLOOKUP(B128,'22专项清单'!B:C,2,0)</f>
        <v>4.7E-2</v>
      </c>
      <c r="D128" s="72" t="s">
        <v>426</v>
      </c>
      <c r="E128" s="74" t="s">
        <v>450</v>
      </c>
      <c r="F128" s="12" t="s">
        <v>451</v>
      </c>
      <c r="G128" s="3" t="s">
        <v>452</v>
      </c>
      <c r="H128" s="3" t="s">
        <v>453</v>
      </c>
      <c r="I128" s="3"/>
      <c r="J128" s="3"/>
      <c r="K128" s="3" t="s">
        <v>454</v>
      </c>
      <c r="L128" s="3" t="s">
        <v>455</v>
      </c>
      <c r="M128" s="3"/>
    </row>
    <row r="129" spans="1:13" ht="24.4" customHeight="1">
      <c r="A129" s="72"/>
      <c r="B129" s="72"/>
      <c r="C129" s="73"/>
      <c r="D129" s="72"/>
      <c r="E129" s="74"/>
      <c r="F129" s="12" t="s">
        <v>456</v>
      </c>
      <c r="G129" s="3"/>
      <c r="H129" s="3"/>
      <c r="I129" s="3"/>
      <c r="J129" s="3"/>
      <c r="K129" s="3"/>
      <c r="L129" s="3"/>
      <c r="M129" s="3"/>
    </row>
    <row r="130" spans="1:13" ht="24.4" customHeight="1">
      <c r="A130" s="72"/>
      <c r="B130" s="72"/>
      <c r="C130" s="73"/>
      <c r="D130" s="72"/>
      <c r="E130" s="74"/>
      <c r="F130" s="12" t="s">
        <v>457</v>
      </c>
      <c r="G130" s="3"/>
      <c r="H130" s="3"/>
      <c r="I130" s="3"/>
      <c r="J130" s="3"/>
      <c r="K130" s="3"/>
      <c r="L130" s="3"/>
      <c r="M130" s="3"/>
    </row>
    <row r="131" spans="1:13" ht="24.4" customHeight="1">
      <c r="A131" s="72"/>
      <c r="B131" s="72"/>
      <c r="C131" s="73"/>
      <c r="D131" s="72"/>
      <c r="E131" s="74" t="s">
        <v>458</v>
      </c>
      <c r="F131" s="12" t="s">
        <v>459</v>
      </c>
      <c r="G131" s="3"/>
      <c r="H131" s="3"/>
      <c r="I131" s="3"/>
      <c r="J131" s="3"/>
      <c r="K131" s="3"/>
      <c r="L131" s="3"/>
      <c r="M131" s="3"/>
    </row>
    <row r="132" spans="1:13" ht="24.4" customHeight="1">
      <c r="A132" s="72"/>
      <c r="B132" s="72"/>
      <c r="C132" s="73"/>
      <c r="D132" s="72"/>
      <c r="E132" s="74"/>
      <c r="F132" s="12" t="s">
        <v>460</v>
      </c>
      <c r="G132" s="3" t="s">
        <v>521</v>
      </c>
      <c r="H132" s="3" t="s">
        <v>502</v>
      </c>
      <c r="I132" s="3"/>
      <c r="J132" s="3"/>
      <c r="K132" s="3" t="s">
        <v>454</v>
      </c>
      <c r="L132" s="3" t="s">
        <v>455</v>
      </c>
      <c r="M132" s="3"/>
    </row>
    <row r="133" spans="1:13" ht="24.4" customHeight="1">
      <c r="A133" s="72"/>
      <c r="B133" s="72"/>
      <c r="C133" s="73"/>
      <c r="D133" s="72"/>
      <c r="E133" s="74"/>
      <c r="F133" s="12" t="s">
        <v>464</v>
      </c>
      <c r="G133" s="3"/>
      <c r="H133" s="3"/>
      <c r="I133" s="3"/>
      <c r="J133" s="3"/>
      <c r="K133" s="3"/>
      <c r="L133" s="3"/>
      <c r="M133" s="3"/>
    </row>
    <row r="134" spans="1:13" ht="24.4" customHeight="1">
      <c r="A134" s="72"/>
      <c r="B134" s="72"/>
      <c r="C134" s="73"/>
      <c r="D134" s="72"/>
      <c r="E134" s="74" t="s">
        <v>469</v>
      </c>
      <c r="F134" s="12" t="s">
        <v>470</v>
      </c>
      <c r="G134" s="3"/>
      <c r="H134" s="3"/>
      <c r="I134" s="3"/>
      <c r="J134" s="3"/>
      <c r="K134" s="3"/>
      <c r="L134" s="3"/>
      <c r="M134" s="3"/>
    </row>
    <row r="135" spans="1:13" ht="24.4" customHeight="1">
      <c r="A135" s="72"/>
      <c r="B135" s="72"/>
      <c r="C135" s="73"/>
      <c r="D135" s="72"/>
      <c r="E135" s="74"/>
      <c r="F135" s="12" t="s">
        <v>471</v>
      </c>
      <c r="G135" s="3" t="s">
        <v>522</v>
      </c>
      <c r="H135" s="3" t="s">
        <v>485</v>
      </c>
      <c r="I135" s="3"/>
      <c r="J135" s="3"/>
      <c r="K135" s="3" t="s">
        <v>454</v>
      </c>
      <c r="L135" s="3" t="s">
        <v>455</v>
      </c>
      <c r="M135" s="3"/>
    </row>
    <row r="136" spans="1:13" ht="24.4" customHeight="1">
      <c r="A136" s="72"/>
      <c r="B136" s="72"/>
      <c r="C136" s="73"/>
      <c r="D136" s="72"/>
      <c r="E136" s="74"/>
      <c r="F136" s="12" t="s">
        <v>472</v>
      </c>
      <c r="G136" s="3"/>
      <c r="H136" s="3"/>
      <c r="I136" s="3"/>
      <c r="J136" s="3"/>
      <c r="K136" s="3"/>
      <c r="L136" s="3"/>
      <c r="M136" s="3"/>
    </row>
    <row r="137" spans="1:13" ht="24.4" customHeight="1">
      <c r="A137" s="72"/>
      <c r="B137" s="72"/>
      <c r="C137" s="73"/>
      <c r="D137" s="72"/>
      <c r="E137" s="74"/>
      <c r="F137" s="12" t="s">
        <v>474</v>
      </c>
      <c r="G137" s="3"/>
      <c r="H137" s="3"/>
      <c r="I137" s="3"/>
      <c r="J137" s="3"/>
      <c r="K137" s="3"/>
      <c r="L137" s="3"/>
      <c r="M137" s="3"/>
    </row>
    <row r="138" spans="1:13" ht="24.4" customHeight="1">
      <c r="A138" s="72"/>
      <c r="B138" s="72"/>
      <c r="C138" s="73"/>
      <c r="D138" s="72"/>
      <c r="E138" s="12" t="s">
        <v>475</v>
      </c>
      <c r="F138" s="12" t="s">
        <v>476</v>
      </c>
      <c r="G138" s="3" t="s">
        <v>523</v>
      </c>
      <c r="H138" s="3" t="s">
        <v>485</v>
      </c>
      <c r="I138" s="3"/>
      <c r="J138" s="3"/>
      <c r="K138" s="3" t="s">
        <v>454</v>
      </c>
      <c r="L138" s="3" t="s">
        <v>455</v>
      </c>
      <c r="M138" s="3"/>
    </row>
    <row r="139" spans="1:13" ht="24.4" customHeight="1">
      <c r="A139" s="72">
        <f>$A$6</f>
        <v>127019</v>
      </c>
      <c r="B139" s="72" t="s">
        <v>427</v>
      </c>
      <c r="C139" s="73">
        <f>VLOOKUP(B139,'22专项清单'!B:C,2,0)</f>
        <v>0</v>
      </c>
      <c r="D139" s="72" t="s">
        <v>427</v>
      </c>
      <c r="E139" s="74" t="s">
        <v>450</v>
      </c>
      <c r="F139" s="12" t="s">
        <v>451</v>
      </c>
      <c r="G139" s="3" t="s">
        <v>452</v>
      </c>
      <c r="H139" s="3" t="s">
        <v>453</v>
      </c>
      <c r="I139" s="3"/>
      <c r="J139" s="3"/>
      <c r="K139" s="3" t="s">
        <v>454</v>
      </c>
      <c r="L139" s="3" t="s">
        <v>455</v>
      </c>
      <c r="M139" s="3"/>
    </row>
    <row r="140" spans="1:13" ht="24.4" customHeight="1">
      <c r="A140" s="72"/>
      <c r="B140" s="72"/>
      <c r="C140" s="73"/>
      <c r="D140" s="72"/>
      <c r="E140" s="74"/>
      <c r="F140" s="12" t="s">
        <v>456</v>
      </c>
      <c r="G140" s="3"/>
      <c r="H140" s="3"/>
      <c r="I140" s="3"/>
      <c r="J140" s="3"/>
      <c r="K140" s="3"/>
      <c r="L140" s="3"/>
      <c r="M140" s="3"/>
    </row>
    <row r="141" spans="1:13" ht="24.4" customHeight="1">
      <c r="A141" s="72"/>
      <c r="B141" s="72"/>
      <c r="C141" s="73"/>
      <c r="D141" s="72"/>
      <c r="E141" s="74"/>
      <c r="F141" s="12" t="s">
        <v>457</v>
      </c>
      <c r="G141" s="3"/>
      <c r="H141" s="3"/>
      <c r="I141" s="3"/>
      <c r="J141" s="3"/>
      <c r="K141" s="3"/>
      <c r="L141" s="3"/>
      <c r="M141" s="3"/>
    </row>
    <row r="142" spans="1:13" ht="24.4" customHeight="1">
      <c r="A142" s="72"/>
      <c r="B142" s="72"/>
      <c r="C142" s="73"/>
      <c r="D142" s="72"/>
      <c r="E142" s="74" t="s">
        <v>458</v>
      </c>
      <c r="F142" s="12" t="s">
        <v>459</v>
      </c>
      <c r="G142" s="3"/>
      <c r="H142" s="3"/>
      <c r="I142" s="3"/>
      <c r="J142" s="3"/>
      <c r="K142" s="3"/>
      <c r="L142" s="3"/>
      <c r="M142" s="3"/>
    </row>
    <row r="143" spans="1:13" ht="24.4" customHeight="1">
      <c r="A143" s="72"/>
      <c r="B143" s="72"/>
      <c r="C143" s="73"/>
      <c r="D143" s="72"/>
      <c r="E143" s="74"/>
      <c r="F143" s="12" t="s">
        <v>460</v>
      </c>
      <c r="G143" s="3" t="s">
        <v>524</v>
      </c>
      <c r="H143" s="3" t="s">
        <v>525</v>
      </c>
      <c r="I143" s="3"/>
      <c r="J143" s="3"/>
      <c r="K143" s="3" t="s">
        <v>525</v>
      </c>
      <c r="L143" s="3" t="s">
        <v>483</v>
      </c>
      <c r="M143" s="3"/>
    </row>
    <row r="144" spans="1:13" ht="24.4" customHeight="1">
      <c r="A144" s="72"/>
      <c r="B144" s="72"/>
      <c r="C144" s="73"/>
      <c r="D144" s="72"/>
      <c r="E144" s="74"/>
      <c r="F144" s="12" t="s">
        <v>464</v>
      </c>
      <c r="G144" s="3"/>
      <c r="H144" s="3"/>
      <c r="I144" s="3"/>
      <c r="J144" s="3"/>
      <c r="K144" s="3"/>
      <c r="L144" s="3"/>
      <c r="M144" s="3"/>
    </row>
    <row r="145" spans="1:13" ht="24.4" customHeight="1">
      <c r="A145" s="72"/>
      <c r="B145" s="72"/>
      <c r="C145" s="73"/>
      <c r="D145" s="72"/>
      <c r="E145" s="74" t="s">
        <v>469</v>
      </c>
      <c r="F145" s="12" t="s">
        <v>470</v>
      </c>
      <c r="G145" s="3"/>
      <c r="H145" s="3"/>
      <c r="I145" s="3"/>
      <c r="J145" s="3"/>
      <c r="K145" s="3"/>
      <c r="L145" s="3"/>
      <c r="M145" s="3"/>
    </row>
    <row r="146" spans="1:13" ht="24.4" customHeight="1">
      <c r="A146" s="72"/>
      <c r="B146" s="72"/>
      <c r="C146" s="73"/>
      <c r="D146" s="72"/>
      <c r="E146" s="74"/>
      <c r="F146" s="12" t="s">
        <v>471</v>
      </c>
      <c r="G146" s="3" t="s">
        <v>526</v>
      </c>
      <c r="H146" s="3" t="s">
        <v>482</v>
      </c>
      <c r="I146" s="3"/>
      <c r="J146" s="3"/>
      <c r="K146" s="3" t="s">
        <v>482</v>
      </c>
      <c r="L146" s="3" t="s">
        <v>483</v>
      </c>
      <c r="M146" s="3"/>
    </row>
    <row r="147" spans="1:13" ht="24.4" customHeight="1">
      <c r="A147" s="72"/>
      <c r="B147" s="72"/>
      <c r="C147" s="73"/>
      <c r="D147" s="72"/>
      <c r="E147" s="74"/>
      <c r="F147" s="12" t="s">
        <v>472</v>
      </c>
      <c r="G147" s="3"/>
      <c r="H147" s="3"/>
      <c r="I147" s="3"/>
      <c r="J147" s="3"/>
      <c r="K147" s="3"/>
      <c r="L147" s="3"/>
      <c r="M147" s="3"/>
    </row>
    <row r="148" spans="1:13" ht="24.4" customHeight="1">
      <c r="A148" s="72"/>
      <c r="B148" s="72"/>
      <c r="C148" s="73"/>
      <c r="D148" s="72"/>
      <c r="E148" s="74"/>
      <c r="F148" s="12" t="s">
        <v>474</v>
      </c>
      <c r="G148" s="3"/>
      <c r="H148" s="3"/>
      <c r="I148" s="3"/>
      <c r="J148" s="3"/>
      <c r="K148" s="3"/>
      <c r="L148" s="3"/>
      <c r="M148" s="3"/>
    </row>
    <row r="149" spans="1:13" ht="24.4" customHeight="1">
      <c r="A149" s="72"/>
      <c r="B149" s="72"/>
      <c r="C149" s="73"/>
      <c r="D149" s="72"/>
      <c r="E149" s="12" t="s">
        <v>475</v>
      </c>
      <c r="F149" s="12" t="s">
        <v>476</v>
      </c>
      <c r="G149" s="3" t="s">
        <v>523</v>
      </c>
      <c r="H149" s="3" t="s">
        <v>485</v>
      </c>
      <c r="I149" s="3"/>
      <c r="J149" s="3"/>
      <c r="K149" s="3" t="s">
        <v>454</v>
      </c>
      <c r="L149" s="3" t="s">
        <v>455</v>
      </c>
      <c r="M149" s="3"/>
    </row>
    <row r="150" spans="1:13" ht="24.4" customHeight="1">
      <c r="A150" s="72">
        <f>$A$6</f>
        <v>127019</v>
      </c>
      <c r="B150" s="72" t="s">
        <v>428</v>
      </c>
      <c r="C150" s="73">
        <f>VLOOKUP(B150,'22专项清单'!B:C,2,0)</f>
        <v>0</v>
      </c>
      <c r="D150" s="72" t="s">
        <v>527</v>
      </c>
      <c r="E150" s="74" t="s">
        <v>450</v>
      </c>
      <c r="F150" s="12" t="s">
        <v>451</v>
      </c>
      <c r="G150" s="3" t="s">
        <v>452</v>
      </c>
      <c r="H150" s="3" t="s">
        <v>453</v>
      </c>
      <c r="I150" s="3"/>
      <c r="J150" s="3"/>
      <c r="K150" s="3" t="s">
        <v>454</v>
      </c>
      <c r="L150" s="3" t="s">
        <v>455</v>
      </c>
      <c r="M150" s="3"/>
    </row>
    <row r="151" spans="1:13" ht="24.4" customHeight="1">
      <c r="A151" s="72"/>
      <c r="B151" s="72"/>
      <c r="C151" s="73"/>
      <c r="D151" s="72"/>
      <c r="E151" s="74"/>
      <c r="F151" s="12" t="s">
        <v>456</v>
      </c>
      <c r="G151" s="3"/>
      <c r="H151" s="3"/>
      <c r="I151" s="3"/>
      <c r="J151" s="3"/>
      <c r="K151" s="3"/>
      <c r="L151" s="3"/>
      <c r="M151" s="3"/>
    </row>
    <row r="152" spans="1:13" ht="24.4" customHeight="1">
      <c r="A152" s="72"/>
      <c r="B152" s="72"/>
      <c r="C152" s="73"/>
      <c r="D152" s="72"/>
      <c r="E152" s="74"/>
      <c r="F152" s="12" t="s">
        <v>457</v>
      </c>
      <c r="G152" s="3"/>
      <c r="H152" s="3"/>
      <c r="I152" s="3"/>
      <c r="J152" s="3"/>
      <c r="K152" s="3"/>
      <c r="L152" s="3"/>
      <c r="M152" s="3"/>
    </row>
    <row r="153" spans="1:13" ht="24.4" customHeight="1">
      <c r="A153" s="72"/>
      <c r="B153" s="72"/>
      <c r="C153" s="73"/>
      <c r="D153" s="72"/>
      <c r="E153" s="74" t="s">
        <v>458</v>
      </c>
      <c r="F153" s="12" t="s">
        <v>459</v>
      </c>
      <c r="G153" s="3" t="s">
        <v>528</v>
      </c>
      <c r="H153" s="3" t="s">
        <v>508</v>
      </c>
      <c r="I153" s="3"/>
      <c r="J153" s="3"/>
      <c r="K153" s="3" t="s">
        <v>505</v>
      </c>
      <c r="L153" s="3" t="s">
        <v>468</v>
      </c>
      <c r="M153" s="3"/>
    </row>
    <row r="154" spans="1:13" ht="24.4" customHeight="1">
      <c r="A154" s="72"/>
      <c r="B154" s="72"/>
      <c r="C154" s="73"/>
      <c r="D154" s="72"/>
      <c r="E154" s="74"/>
      <c r="F154" s="12" t="s">
        <v>460</v>
      </c>
      <c r="G154" s="3"/>
      <c r="H154" s="3"/>
      <c r="I154" s="3"/>
      <c r="J154" s="3"/>
      <c r="K154" s="3"/>
      <c r="L154" s="3"/>
      <c r="M154" s="3"/>
    </row>
    <row r="155" spans="1:13" ht="24.4" customHeight="1">
      <c r="A155" s="72"/>
      <c r="B155" s="72"/>
      <c r="C155" s="73"/>
      <c r="D155" s="72"/>
      <c r="E155" s="74"/>
      <c r="F155" s="12" t="s">
        <v>464</v>
      </c>
      <c r="G155" s="3"/>
      <c r="H155" s="3"/>
      <c r="I155" s="3"/>
      <c r="J155" s="3"/>
      <c r="K155" s="3"/>
      <c r="L155" s="3"/>
      <c r="M155" s="3"/>
    </row>
    <row r="156" spans="1:13" ht="24.4" customHeight="1">
      <c r="A156" s="72"/>
      <c r="B156" s="72"/>
      <c r="C156" s="73"/>
      <c r="D156" s="72"/>
      <c r="E156" s="74" t="s">
        <v>469</v>
      </c>
      <c r="F156" s="12" t="s">
        <v>470</v>
      </c>
      <c r="G156" s="3"/>
      <c r="H156" s="3"/>
      <c r="I156" s="3"/>
      <c r="J156" s="3"/>
      <c r="K156" s="3"/>
      <c r="L156" s="3"/>
      <c r="M156" s="3"/>
    </row>
    <row r="157" spans="1:13" ht="24.4" customHeight="1">
      <c r="A157" s="72"/>
      <c r="B157" s="72"/>
      <c r="C157" s="73"/>
      <c r="D157" s="72"/>
      <c r="E157" s="74"/>
      <c r="F157" s="12" t="s">
        <v>471</v>
      </c>
      <c r="G157" s="3" t="s">
        <v>529</v>
      </c>
      <c r="H157" s="3" t="s">
        <v>482</v>
      </c>
      <c r="I157" s="3"/>
      <c r="J157" s="3"/>
      <c r="K157" s="3" t="s">
        <v>482</v>
      </c>
      <c r="L157" s="3" t="s">
        <v>483</v>
      </c>
      <c r="M157" s="3"/>
    </row>
    <row r="158" spans="1:13" ht="24.4" customHeight="1">
      <c r="A158" s="72"/>
      <c r="B158" s="72"/>
      <c r="C158" s="73"/>
      <c r="D158" s="72"/>
      <c r="E158" s="74"/>
      <c r="F158" s="12" t="s">
        <v>472</v>
      </c>
      <c r="G158" s="3"/>
      <c r="H158" s="3"/>
      <c r="I158" s="3"/>
      <c r="J158" s="3"/>
      <c r="K158" s="3"/>
      <c r="L158" s="3"/>
      <c r="M158" s="3"/>
    </row>
    <row r="159" spans="1:13" ht="24.4" customHeight="1">
      <c r="A159" s="72"/>
      <c r="B159" s="72"/>
      <c r="C159" s="73"/>
      <c r="D159" s="72"/>
      <c r="E159" s="74"/>
      <c r="F159" s="12" t="s">
        <v>474</v>
      </c>
      <c r="G159" s="3"/>
      <c r="H159" s="3"/>
      <c r="I159" s="3"/>
      <c r="J159" s="3"/>
      <c r="K159" s="3"/>
      <c r="L159" s="3"/>
      <c r="M159" s="3"/>
    </row>
    <row r="160" spans="1:13" ht="24.4" customHeight="1">
      <c r="A160" s="72"/>
      <c r="B160" s="72"/>
      <c r="C160" s="73"/>
      <c r="D160" s="72"/>
      <c r="E160" s="12" t="s">
        <v>475</v>
      </c>
      <c r="F160" s="12" t="s">
        <v>476</v>
      </c>
      <c r="G160" s="3" t="s">
        <v>477</v>
      </c>
      <c r="H160" s="3" t="s">
        <v>495</v>
      </c>
      <c r="I160" s="3"/>
      <c r="J160" s="3"/>
      <c r="K160" s="3" t="s">
        <v>454</v>
      </c>
      <c r="L160" s="3" t="s">
        <v>483</v>
      </c>
      <c r="M160" s="3"/>
    </row>
    <row r="161" spans="1:13" ht="24.4" customHeight="1">
      <c r="A161" s="72">
        <f>$A$6</f>
        <v>127019</v>
      </c>
      <c r="B161" s="72" t="s">
        <v>429</v>
      </c>
      <c r="C161" s="73">
        <f>VLOOKUP(B161,'22专项清单'!B:C,2,0)</f>
        <v>0</v>
      </c>
      <c r="D161" s="72" t="s">
        <v>530</v>
      </c>
      <c r="E161" s="74" t="s">
        <v>450</v>
      </c>
      <c r="F161" s="12" t="s">
        <v>451</v>
      </c>
      <c r="G161" s="3" t="s">
        <v>452</v>
      </c>
      <c r="H161" s="3" t="s">
        <v>453</v>
      </c>
      <c r="I161" s="3"/>
      <c r="J161" s="3"/>
      <c r="K161" s="3" t="s">
        <v>454</v>
      </c>
      <c r="L161" s="3" t="s">
        <v>455</v>
      </c>
      <c r="M161" s="3"/>
    </row>
    <row r="162" spans="1:13" ht="24.4" customHeight="1">
      <c r="A162" s="72"/>
      <c r="B162" s="72"/>
      <c r="C162" s="73"/>
      <c r="D162" s="72"/>
      <c r="E162" s="74"/>
      <c r="F162" s="12" t="s">
        <v>456</v>
      </c>
      <c r="G162" s="3"/>
      <c r="H162" s="3"/>
      <c r="I162" s="3"/>
      <c r="J162" s="3"/>
      <c r="K162" s="3"/>
      <c r="L162" s="3"/>
      <c r="M162" s="3"/>
    </row>
    <row r="163" spans="1:13" ht="24.4" customHeight="1">
      <c r="A163" s="72"/>
      <c r="B163" s="72"/>
      <c r="C163" s="73"/>
      <c r="D163" s="72"/>
      <c r="E163" s="74"/>
      <c r="F163" s="12" t="s">
        <v>457</v>
      </c>
      <c r="G163" s="3"/>
      <c r="H163" s="3"/>
      <c r="I163" s="3"/>
      <c r="J163" s="3"/>
      <c r="K163" s="3"/>
      <c r="L163" s="3"/>
      <c r="M163" s="3"/>
    </row>
    <row r="164" spans="1:13" ht="24.4" customHeight="1">
      <c r="A164" s="72"/>
      <c r="B164" s="72"/>
      <c r="C164" s="73"/>
      <c r="D164" s="72"/>
      <c r="E164" s="74" t="s">
        <v>458</v>
      </c>
      <c r="F164" s="12" t="s">
        <v>459</v>
      </c>
      <c r="G164" s="3"/>
      <c r="H164" s="3"/>
      <c r="I164" s="3"/>
      <c r="J164" s="3"/>
      <c r="K164" s="3"/>
      <c r="L164" s="3"/>
      <c r="M164" s="3"/>
    </row>
    <row r="165" spans="1:13" ht="24.4" customHeight="1">
      <c r="A165" s="72"/>
      <c r="B165" s="72"/>
      <c r="C165" s="73"/>
      <c r="D165" s="72"/>
      <c r="E165" s="74"/>
      <c r="F165" s="12" t="s">
        <v>460</v>
      </c>
      <c r="G165" s="3" t="s">
        <v>531</v>
      </c>
      <c r="H165" s="3" t="s">
        <v>453</v>
      </c>
      <c r="I165" s="3"/>
      <c r="J165" s="3"/>
      <c r="K165" s="3" t="s">
        <v>454</v>
      </c>
      <c r="L165" s="3" t="s">
        <v>455</v>
      </c>
      <c r="M165" s="3"/>
    </row>
    <row r="166" spans="1:13" ht="24.4" customHeight="1">
      <c r="A166" s="72"/>
      <c r="B166" s="72"/>
      <c r="C166" s="73"/>
      <c r="D166" s="72"/>
      <c r="E166" s="74"/>
      <c r="F166" s="12" t="s">
        <v>464</v>
      </c>
      <c r="G166" s="3"/>
      <c r="H166" s="3"/>
      <c r="I166" s="3"/>
      <c r="J166" s="3"/>
      <c r="K166" s="3"/>
      <c r="L166" s="3"/>
      <c r="M166" s="3"/>
    </row>
    <row r="167" spans="1:13" ht="24.4" customHeight="1">
      <c r="A167" s="72"/>
      <c r="B167" s="72"/>
      <c r="C167" s="73"/>
      <c r="D167" s="72"/>
      <c r="E167" s="74" t="s">
        <v>469</v>
      </c>
      <c r="F167" s="12" t="s">
        <v>470</v>
      </c>
      <c r="G167" s="3"/>
      <c r="H167" s="3"/>
      <c r="I167" s="3"/>
      <c r="J167" s="3"/>
      <c r="K167" s="3"/>
      <c r="L167" s="3"/>
      <c r="M167" s="3"/>
    </row>
    <row r="168" spans="1:13" ht="24.4" customHeight="1">
      <c r="A168" s="72"/>
      <c r="B168" s="72"/>
      <c r="C168" s="73"/>
      <c r="D168" s="72"/>
      <c r="E168" s="74"/>
      <c r="F168" s="12" t="s">
        <v>471</v>
      </c>
      <c r="G168" s="3" t="s">
        <v>532</v>
      </c>
      <c r="H168" s="3" t="s">
        <v>453</v>
      </c>
      <c r="I168" s="3"/>
      <c r="J168" s="3"/>
      <c r="K168" s="3" t="s">
        <v>454</v>
      </c>
      <c r="L168" s="3" t="s">
        <v>455</v>
      </c>
      <c r="M168" s="3"/>
    </row>
    <row r="169" spans="1:13" ht="24.4" customHeight="1">
      <c r="A169" s="72"/>
      <c r="B169" s="72"/>
      <c r="C169" s="73"/>
      <c r="D169" s="72"/>
      <c r="E169" s="74"/>
      <c r="F169" s="12" t="s">
        <v>472</v>
      </c>
      <c r="G169" s="3"/>
      <c r="H169" s="3"/>
      <c r="I169" s="3"/>
      <c r="J169" s="3"/>
      <c r="K169" s="3"/>
      <c r="L169" s="3"/>
      <c r="M169" s="3"/>
    </row>
    <row r="170" spans="1:13" ht="24.4" customHeight="1">
      <c r="A170" s="72"/>
      <c r="B170" s="72"/>
      <c r="C170" s="73"/>
      <c r="D170" s="72"/>
      <c r="E170" s="74"/>
      <c r="F170" s="12" t="s">
        <v>474</v>
      </c>
      <c r="G170" s="3"/>
      <c r="H170" s="3"/>
      <c r="I170" s="3"/>
      <c r="J170" s="3"/>
      <c r="K170" s="3"/>
      <c r="L170" s="3"/>
      <c r="M170" s="3"/>
    </row>
    <row r="171" spans="1:13" ht="24.4" customHeight="1">
      <c r="A171" s="72"/>
      <c r="B171" s="72"/>
      <c r="C171" s="73"/>
      <c r="D171" s="72"/>
      <c r="E171" s="12" t="s">
        <v>475</v>
      </c>
      <c r="F171" s="12" t="s">
        <v>476</v>
      </c>
      <c r="G171" s="3" t="s">
        <v>520</v>
      </c>
      <c r="H171" s="3" t="s">
        <v>485</v>
      </c>
      <c r="I171" s="3"/>
      <c r="J171" s="3"/>
      <c r="K171" s="3" t="s">
        <v>454</v>
      </c>
      <c r="L171" s="3" t="s">
        <v>455</v>
      </c>
      <c r="M171" s="3"/>
    </row>
    <row r="172" spans="1:13" ht="24.4" customHeight="1">
      <c r="A172" s="72">
        <f>$A$6</f>
        <v>127019</v>
      </c>
      <c r="B172" s="72" t="s">
        <v>430</v>
      </c>
      <c r="C172" s="73">
        <f>VLOOKUP(B172,'22专项清单'!B:C,2,0)</f>
        <v>0</v>
      </c>
      <c r="D172" s="72" t="s">
        <v>430</v>
      </c>
      <c r="E172" s="74" t="s">
        <v>450</v>
      </c>
      <c r="F172" s="12" t="s">
        <v>451</v>
      </c>
      <c r="G172" s="3" t="s">
        <v>452</v>
      </c>
      <c r="H172" s="3" t="s">
        <v>453</v>
      </c>
      <c r="I172" s="3"/>
      <c r="J172" s="3"/>
      <c r="K172" s="3" t="s">
        <v>454</v>
      </c>
      <c r="L172" s="3" t="s">
        <v>455</v>
      </c>
      <c r="M172" s="3"/>
    </row>
    <row r="173" spans="1:13" ht="24.4" customHeight="1">
      <c r="A173" s="72"/>
      <c r="B173" s="72"/>
      <c r="C173" s="73"/>
      <c r="D173" s="72"/>
      <c r="E173" s="74"/>
      <c r="F173" s="12" t="s">
        <v>456</v>
      </c>
      <c r="G173" s="3"/>
      <c r="H173" s="3"/>
      <c r="I173" s="3"/>
      <c r="J173" s="3"/>
      <c r="K173" s="3"/>
      <c r="L173" s="3"/>
      <c r="M173" s="3"/>
    </row>
    <row r="174" spans="1:13" ht="24.4" customHeight="1">
      <c r="A174" s="72"/>
      <c r="B174" s="72"/>
      <c r="C174" s="73"/>
      <c r="D174" s="72"/>
      <c r="E174" s="74"/>
      <c r="F174" s="12" t="s">
        <v>457</v>
      </c>
      <c r="G174" s="3"/>
      <c r="H174" s="3"/>
      <c r="I174" s="3"/>
      <c r="J174" s="3"/>
      <c r="K174" s="3"/>
      <c r="L174" s="3"/>
      <c r="M174" s="3"/>
    </row>
    <row r="175" spans="1:13" ht="24.4" customHeight="1">
      <c r="A175" s="72"/>
      <c r="B175" s="72"/>
      <c r="C175" s="73"/>
      <c r="D175" s="72"/>
      <c r="E175" s="74" t="s">
        <v>458</v>
      </c>
      <c r="F175" s="12" t="s">
        <v>459</v>
      </c>
      <c r="G175" s="3"/>
      <c r="H175" s="3"/>
      <c r="I175" s="3"/>
      <c r="J175" s="3"/>
      <c r="K175" s="3"/>
      <c r="L175" s="3"/>
      <c r="M175" s="3"/>
    </row>
    <row r="176" spans="1:13" ht="24.4" customHeight="1">
      <c r="A176" s="72"/>
      <c r="B176" s="72"/>
      <c r="C176" s="73"/>
      <c r="D176" s="72"/>
      <c r="E176" s="74"/>
      <c r="F176" s="12" t="s">
        <v>460</v>
      </c>
      <c r="G176" s="3"/>
      <c r="H176" s="3"/>
      <c r="I176" s="3"/>
      <c r="J176" s="3"/>
      <c r="K176" s="3"/>
      <c r="L176" s="3"/>
      <c r="M176" s="3"/>
    </row>
    <row r="177" spans="1:13" ht="24.4" customHeight="1">
      <c r="A177" s="72"/>
      <c r="B177" s="72"/>
      <c r="C177" s="73"/>
      <c r="D177" s="72"/>
      <c r="E177" s="74"/>
      <c r="F177" s="12" t="s">
        <v>464</v>
      </c>
      <c r="G177" s="3" t="s">
        <v>465</v>
      </c>
      <c r="H177" s="3" t="s">
        <v>466</v>
      </c>
      <c r="I177" s="3"/>
      <c r="J177" s="3"/>
      <c r="K177" s="3" t="s">
        <v>467</v>
      </c>
      <c r="L177" s="3" t="s">
        <v>468</v>
      </c>
      <c r="M177" s="3"/>
    </row>
    <row r="178" spans="1:13" ht="24.4" customHeight="1">
      <c r="A178" s="72"/>
      <c r="B178" s="72"/>
      <c r="C178" s="73"/>
      <c r="D178" s="72"/>
      <c r="E178" s="74" t="s">
        <v>469</v>
      </c>
      <c r="F178" s="12" t="s">
        <v>470</v>
      </c>
      <c r="G178" s="3"/>
      <c r="H178" s="3"/>
      <c r="I178" s="3"/>
      <c r="J178" s="3"/>
      <c r="K178" s="3"/>
      <c r="L178" s="3"/>
      <c r="M178" s="3"/>
    </row>
    <row r="179" spans="1:13" ht="24.4" customHeight="1">
      <c r="A179" s="72"/>
      <c r="B179" s="72"/>
      <c r="C179" s="73"/>
      <c r="D179" s="72"/>
      <c r="E179" s="74"/>
      <c r="F179" s="12" t="s">
        <v>471</v>
      </c>
      <c r="G179" s="3"/>
      <c r="H179" s="3"/>
      <c r="I179" s="3"/>
      <c r="J179" s="3"/>
      <c r="K179" s="3"/>
      <c r="L179" s="3"/>
      <c r="M179" s="3"/>
    </row>
    <row r="180" spans="1:13" ht="24.4" customHeight="1">
      <c r="A180" s="72"/>
      <c r="B180" s="72"/>
      <c r="C180" s="73"/>
      <c r="D180" s="72"/>
      <c r="E180" s="74"/>
      <c r="F180" s="12" t="s">
        <v>472</v>
      </c>
      <c r="G180" s="3" t="s">
        <v>533</v>
      </c>
      <c r="H180" s="3" t="s">
        <v>453</v>
      </c>
      <c r="I180" s="3"/>
      <c r="J180" s="3"/>
      <c r="K180" s="3" t="s">
        <v>454</v>
      </c>
      <c r="L180" s="3" t="s">
        <v>455</v>
      </c>
      <c r="M180" s="3"/>
    </row>
    <row r="181" spans="1:13" ht="24.4" customHeight="1">
      <c r="A181" s="72"/>
      <c r="B181" s="72"/>
      <c r="C181" s="73"/>
      <c r="D181" s="72"/>
      <c r="E181" s="74"/>
      <c r="F181" s="12" t="s">
        <v>474</v>
      </c>
      <c r="G181" s="3"/>
      <c r="H181" s="3"/>
      <c r="I181" s="3"/>
      <c r="J181" s="3"/>
      <c r="K181" s="3"/>
      <c r="L181" s="3"/>
      <c r="M181" s="3"/>
    </row>
    <row r="182" spans="1:13" ht="24.4" customHeight="1">
      <c r="A182" s="72"/>
      <c r="B182" s="72"/>
      <c r="C182" s="73"/>
      <c r="D182" s="72"/>
      <c r="E182" s="12" t="s">
        <v>475</v>
      </c>
      <c r="F182" s="12" t="s">
        <v>476</v>
      </c>
      <c r="G182" s="3" t="s">
        <v>523</v>
      </c>
      <c r="H182" s="3" t="s">
        <v>453</v>
      </c>
      <c r="I182" s="3"/>
      <c r="J182" s="3"/>
      <c r="K182" s="3" t="s">
        <v>454</v>
      </c>
      <c r="L182" s="3" t="s">
        <v>455</v>
      </c>
      <c r="M182" s="3"/>
    </row>
    <row r="183" spans="1:13" ht="24.4" customHeight="1">
      <c r="A183" s="72">
        <f>$A$6</f>
        <v>127019</v>
      </c>
      <c r="B183" s="72" t="s">
        <v>431</v>
      </c>
      <c r="C183" s="73">
        <f>VLOOKUP(B183,'22专项清单'!B:C,2,0)</f>
        <v>0.92900000000000005</v>
      </c>
      <c r="D183" s="72" t="s">
        <v>431</v>
      </c>
      <c r="E183" s="74" t="s">
        <v>450</v>
      </c>
      <c r="F183" s="12" t="s">
        <v>451</v>
      </c>
      <c r="G183" s="3" t="s">
        <v>452</v>
      </c>
      <c r="H183" s="3" t="s">
        <v>485</v>
      </c>
      <c r="I183" s="3"/>
      <c r="J183" s="3"/>
      <c r="K183" s="3" t="s">
        <v>454</v>
      </c>
      <c r="L183" s="3" t="s">
        <v>455</v>
      </c>
      <c r="M183" s="3"/>
    </row>
    <row r="184" spans="1:13" ht="24.4" customHeight="1">
      <c r="A184" s="72"/>
      <c r="B184" s="72"/>
      <c r="C184" s="73"/>
      <c r="D184" s="72"/>
      <c r="E184" s="74"/>
      <c r="F184" s="12" t="s">
        <v>456</v>
      </c>
      <c r="G184" s="3"/>
      <c r="H184" s="3"/>
      <c r="I184" s="3"/>
      <c r="J184" s="3"/>
      <c r="K184" s="3"/>
      <c r="L184" s="3"/>
      <c r="M184" s="3"/>
    </row>
    <row r="185" spans="1:13" ht="24.4" customHeight="1">
      <c r="A185" s="72"/>
      <c r="B185" s="72"/>
      <c r="C185" s="73"/>
      <c r="D185" s="72"/>
      <c r="E185" s="74"/>
      <c r="F185" s="12" t="s">
        <v>457</v>
      </c>
      <c r="G185" s="3"/>
      <c r="H185" s="3"/>
      <c r="I185" s="3"/>
      <c r="J185" s="3"/>
      <c r="K185" s="3"/>
      <c r="L185" s="3"/>
      <c r="M185" s="3"/>
    </row>
    <row r="186" spans="1:13" ht="24.4" customHeight="1">
      <c r="A186" s="72"/>
      <c r="B186" s="72"/>
      <c r="C186" s="73"/>
      <c r="D186" s="72"/>
      <c r="E186" s="74" t="s">
        <v>458</v>
      </c>
      <c r="F186" s="12" t="s">
        <v>459</v>
      </c>
      <c r="G186" s="3"/>
      <c r="H186" s="3"/>
      <c r="I186" s="3"/>
      <c r="J186" s="3"/>
      <c r="K186" s="3"/>
      <c r="L186" s="3"/>
      <c r="M186" s="3"/>
    </row>
    <row r="187" spans="1:13" ht="24.4" customHeight="1">
      <c r="A187" s="72"/>
      <c r="B187" s="72"/>
      <c r="C187" s="73"/>
      <c r="D187" s="72"/>
      <c r="E187" s="74"/>
      <c r="F187" s="12" t="s">
        <v>460</v>
      </c>
      <c r="G187" s="3"/>
      <c r="H187" s="3"/>
      <c r="I187" s="3"/>
      <c r="J187" s="3"/>
      <c r="K187" s="3"/>
      <c r="L187" s="3"/>
      <c r="M187" s="3"/>
    </row>
    <row r="188" spans="1:13" ht="24.4" customHeight="1">
      <c r="A188" s="72"/>
      <c r="B188" s="72"/>
      <c r="C188" s="73"/>
      <c r="D188" s="72"/>
      <c r="E188" s="74"/>
      <c r="F188" s="12" t="s">
        <v>464</v>
      </c>
      <c r="G188" s="3" t="s">
        <v>534</v>
      </c>
      <c r="H188" s="3" t="s">
        <v>466</v>
      </c>
      <c r="I188" s="3"/>
      <c r="J188" s="3"/>
      <c r="K188" s="3" t="s">
        <v>467</v>
      </c>
      <c r="L188" s="3" t="s">
        <v>483</v>
      </c>
      <c r="M188" s="3"/>
    </row>
    <row r="189" spans="1:13" ht="24.4" customHeight="1">
      <c r="A189" s="72"/>
      <c r="B189" s="72"/>
      <c r="C189" s="73"/>
      <c r="D189" s="72"/>
      <c r="E189" s="74" t="s">
        <v>469</v>
      </c>
      <c r="F189" s="12" t="s">
        <v>470</v>
      </c>
      <c r="G189" s="3"/>
      <c r="H189" s="3"/>
      <c r="I189" s="3"/>
      <c r="J189" s="3"/>
      <c r="K189" s="3"/>
      <c r="L189" s="3"/>
      <c r="M189" s="3"/>
    </row>
    <row r="190" spans="1:13" ht="24.4" customHeight="1">
      <c r="A190" s="72"/>
      <c r="B190" s="72"/>
      <c r="C190" s="73"/>
      <c r="D190" s="72"/>
      <c r="E190" s="74"/>
      <c r="F190" s="12" t="s">
        <v>471</v>
      </c>
      <c r="G190" s="3" t="s">
        <v>500</v>
      </c>
      <c r="H190" s="3" t="s">
        <v>462</v>
      </c>
      <c r="I190" s="3"/>
      <c r="J190" s="3"/>
      <c r="K190" s="3" t="s">
        <v>454</v>
      </c>
      <c r="L190" s="3" t="s">
        <v>468</v>
      </c>
      <c r="M190" s="3"/>
    </row>
    <row r="191" spans="1:13" ht="24.4" customHeight="1">
      <c r="A191" s="72"/>
      <c r="B191" s="72"/>
      <c r="C191" s="73"/>
      <c r="D191" s="72"/>
      <c r="E191" s="74"/>
      <c r="F191" s="12" t="s">
        <v>472</v>
      </c>
      <c r="G191" s="3"/>
      <c r="H191" s="3"/>
      <c r="I191" s="3"/>
      <c r="J191" s="3"/>
      <c r="K191" s="3"/>
      <c r="L191" s="3"/>
      <c r="M191" s="3"/>
    </row>
    <row r="192" spans="1:13" ht="24.4" customHeight="1">
      <c r="A192" s="72"/>
      <c r="B192" s="72"/>
      <c r="C192" s="73"/>
      <c r="D192" s="72"/>
      <c r="E192" s="74"/>
      <c r="F192" s="12" t="s">
        <v>474</v>
      </c>
      <c r="G192" s="3"/>
      <c r="H192" s="3"/>
      <c r="I192" s="3"/>
      <c r="J192" s="3"/>
      <c r="K192" s="3"/>
      <c r="L192" s="3"/>
      <c r="M192" s="3"/>
    </row>
    <row r="193" spans="1:13" ht="24.4" customHeight="1">
      <c r="A193" s="72"/>
      <c r="B193" s="72"/>
      <c r="C193" s="73"/>
      <c r="D193" s="72"/>
      <c r="E193" s="12" t="s">
        <v>475</v>
      </c>
      <c r="F193" s="12" t="s">
        <v>476</v>
      </c>
      <c r="G193" s="3" t="s">
        <v>477</v>
      </c>
      <c r="H193" s="3" t="s">
        <v>485</v>
      </c>
      <c r="I193" s="3"/>
      <c r="J193" s="3"/>
      <c r="K193" s="3" t="s">
        <v>454</v>
      </c>
      <c r="L193" s="3" t="s">
        <v>455</v>
      </c>
      <c r="M193" s="3"/>
    </row>
    <row r="194" spans="1:13" ht="24.4" customHeight="1">
      <c r="A194" s="72">
        <f>$A$6</f>
        <v>127019</v>
      </c>
      <c r="B194" s="72" t="s">
        <v>432</v>
      </c>
      <c r="C194" s="73">
        <f>VLOOKUP(B194,'22专项清单'!B:C,2,0)</f>
        <v>0</v>
      </c>
      <c r="D194" s="72" t="s">
        <v>432</v>
      </c>
      <c r="E194" s="74" t="s">
        <v>450</v>
      </c>
      <c r="F194" s="12" t="s">
        <v>451</v>
      </c>
      <c r="G194" s="3" t="s">
        <v>452</v>
      </c>
      <c r="H194" s="3" t="s">
        <v>502</v>
      </c>
      <c r="I194" s="3"/>
      <c r="J194" s="3"/>
      <c r="K194" s="3" t="s">
        <v>454</v>
      </c>
      <c r="L194" s="3" t="s">
        <v>455</v>
      </c>
      <c r="M194" s="3"/>
    </row>
    <row r="195" spans="1:13" ht="24.4" customHeight="1">
      <c r="A195" s="72"/>
      <c r="B195" s="72"/>
      <c r="C195" s="73"/>
      <c r="D195" s="72"/>
      <c r="E195" s="74"/>
      <c r="F195" s="12" t="s">
        <v>456</v>
      </c>
      <c r="G195" s="3"/>
      <c r="H195" s="3"/>
      <c r="I195" s="3"/>
      <c r="J195" s="3"/>
      <c r="K195" s="3"/>
      <c r="L195" s="3"/>
      <c r="M195" s="3"/>
    </row>
    <row r="196" spans="1:13" ht="24.4" customHeight="1">
      <c r="A196" s="72"/>
      <c r="B196" s="72"/>
      <c r="C196" s="73"/>
      <c r="D196" s="72"/>
      <c r="E196" s="74"/>
      <c r="F196" s="12" t="s">
        <v>457</v>
      </c>
      <c r="G196" s="3"/>
      <c r="H196" s="3"/>
      <c r="I196" s="3"/>
      <c r="J196" s="3"/>
      <c r="K196" s="3"/>
      <c r="L196" s="3"/>
      <c r="M196" s="3"/>
    </row>
    <row r="197" spans="1:13" ht="24.4" customHeight="1">
      <c r="A197" s="72"/>
      <c r="B197" s="72"/>
      <c r="C197" s="73"/>
      <c r="D197" s="72"/>
      <c r="E197" s="74" t="s">
        <v>458</v>
      </c>
      <c r="F197" s="12" t="s">
        <v>459</v>
      </c>
      <c r="G197" s="3"/>
      <c r="H197" s="3"/>
      <c r="I197" s="3"/>
      <c r="J197" s="3"/>
      <c r="K197" s="3"/>
      <c r="L197" s="3"/>
      <c r="M197" s="3"/>
    </row>
    <row r="198" spans="1:13" ht="24.4" customHeight="1">
      <c r="A198" s="72"/>
      <c r="B198" s="72"/>
      <c r="C198" s="73"/>
      <c r="D198" s="72"/>
      <c r="E198" s="74"/>
      <c r="F198" s="12" t="s">
        <v>460</v>
      </c>
      <c r="G198" s="3"/>
      <c r="H198" s="3"/>
      <c r="I198" s="3"/>
      <c r="J198" s="3"/>
      <c r="K198" s="3"/>
      <c r="L198" s="3"/>
      <c r="M198" s="3"/>
    </row>
    <row r="199" spans="1:13" ht="24.4" customHeight="1">
      <c r="A199" s="72"/>
      <c r="B199" s="72"/>
      <c r="C199" s="73"/>
      <c r="D199" s="72"/>
      <c r="E199" s="74"/>
      <c r="F199" s="12" t="s">
        <v>464</v>
      </c>
      <c r="G199" s="3" t="s">
        <v>491</v>
      </c>
      <c r="H199" s="3" t="s">
        <v>462</v>
      </c>
      <c r="I199" s="3"/>
      <c r="J199" s="3"/>
      <c r="K199" s="3" t="s">
        <v>454</v>
      </c>
      <c r="L199" s="3" t="s">
        <v>468</v>
      </c>
      <c r="M199" s="3"/>
    </row>
    <row r="200" spans="1:13" ht="24.4" customHeight="1">
      <c r="A200" s="72"/>
      <c r="B200" s="72"/>
      <c r="C200" s="73"/>
      <c r="D200" s="72"/>
      <c r="E200" s="74" t="s">
        <v>469</v>
      </c>
      <c r="F200" s="12" t="s">
        <v>470</v>
      </c>
      <c r="G200" s="3"/>
      <c r="H200" s="3"/>
      <c r="I200" s="3"/>
      <c r="J200" s="3"/>
      <c r="K200" s="3"/>
      <c r="L200" s="3"/>
      <c r="M200" s="3"/>
    </row>
    <row r="201" spans="1:13" ht="24.4" customHeight="1">
      <c r="A201" s="72"/>
      <c r="B201" s="72"/>
      <c r="C201" s="73"/>
      <c r="D201" s="72"/>
      <c r="E201" s="74"/>
      <c r="F201" s="12" t="s">
        <v>471</v>
      </c>
      <c r="G201" s="3"/>
      <c r="H201" s="3"/>
      <c r="I201" s="3"/>
      <c r="J201" s="3"/>
      <c r="K201" s="3"/>
      <c r="L201" s="3"/>
      <c r="M201" s="3"/>
    </row>
    <row r="202" spans="1:13" ht="24.4" customHeight="1">
      <c r="A202" s="72"/>
      <c r="B202" s="72"/>
      <c r="C202" s="73"/>
      <c r="D202" s="72"/>
      <c r="E202" s="74"/>
      <c r="F202" s="12" t="s">
        <v>472</v>
      </c>
      <c r="G202" s="3" t="s">
        <v>535</v>
      </c>
      <c r="H202" s="3" t="s">
        <v>482</v>
      </c>
      <c r="I202" s="3"/>
      <c r="J202" s="3"/>
      <c r="K202" s="3" t="s">
        <v>482</v>
      </c>
      <c r="L202" s="3" t="s">
        <v>483</v>
      </c>
      <c r="M202" s="3"/>
    </row>
    <row r="203" spans="1:13" ht="24.4" customHeight="1">
      <c r="A203" s="72"/>
      <c r="B203" s="72"/>
      <c r="C203" s="73"/>
      <c r="D203" s="72"/>
      <c r="E203" s="74"/>
      <c r="F203" s="12" t="s">
        <v>474</v>
      </c>
      <c r="G203" s="3"/>
      <c r="H203" s="3"/>
      <c r="I203" s="3"/>
      <c r="J203" s="3"/>
      <c r="K203" s="3"/>
      <c r="L203" s="3"/>
      <c r="M203" s="3"/>
    </row>
    <row r="204" spans="1:13" ht="24.4" customHeight="1">
      <c r="A204" s="72"/>
      <c r="B204" s="72"/>
      <c r="C204" s="73"/>
      <c r="D204" s="72"/>
      <c r="E204" s="12" t="s">
        <v>475</v>
      </c>
      <c r="F204" s="12" t="s">
        <v>476</v>
      </c>
      <c r="G204" s="3" t="s">
        <v>477</v>
      </c>
      <c r="H204" s="3" t="s">
        <v>495</v>
      </c>
      <c r="I204" s="3"/>
      <c r="J204" s="3"/>
      <c r="K204" s="3" t="s">
        <v>454</v>
      </c>
      <c r="L204" s="3" t="s">
        <v>455</v>
      </c>
      <c r="M204" s="3"/>
    </row>
    <row r="205" spans="1:13" ht="24.4" customHeight="1">
      <c r="A205" s="72">
        <f>$A$6</f>
        <v>127019</v>
      </c>
      <c r="B205" s="72" t="s">
        <v>433</v>
      </c>
      <c r="C205" s="73">
        <f>VLOOKUP(B205,'22专项清单'!B:C,2,0)</f>
        <v>0</v>
      </c>
      <c r="D205" s="72" t="s">
        <v>433</v>
      </c>
      <c r="E205" s="74" t="s">
        <v>450</v>
      </c>
      <c r="F205" s="12" t="s">
        <v>451</v>
      </c>
      <c r="G205" s="3" t="s">
        <v>452</v>
      </c>
      <c r="H205" s="3" t="s">
        <v>453</v>
      </c>
      <c r="I205" s="3"/>
      <c r="J205" s="3"/>
      <c r="K205" s="3" t="s">
        <v>454</v>
      </c>
      <c r="L205" s="3" t="s">
        <v>455</v>
      </c>
      <c r="M205" s="3"/>
    </row>
    <row r="206" spans="1:13" ht="24.4" customHeight="1">
      <c r="A206" s="72"/>
      <c r="B206" s="72"/>
      <c r="C206" s="73"/>
      <c r="D206" s="72"/>
      <c r="E206" s="74"/>
      <c r="F206" s="12" t="s">
        <v>456</v>
      </c>
      <c r="G206" s="3"/>
      <c r="H206" s="3"/>
      <c r="I206" s="3"/>
      <c r="J206" s="3"/>
      <c r="K206" s="3"/>
      <c r="L206" s="3"/>
      <c r="M206" s="3"/>
    </row>
    <row r="207" spans="1:13" ht="24.4" customHeight="1">
      <c r="A207" s="72"/>
      <c r="B207" s="72"/>
      <c r="C207" s="73"/>
      <c r="D207" s="72"/>
      <c r="E207" s="74"/>
      <c r="F207" s="12" t="s">
        <v>457</v>
      </c>
      <c r="G207" s="3"/>
      <c r="H207" s="3"/>
      <c r="I207" s="3"/>
      <c r="J207" s="3"/>
      <c r="K207" s="3"/>
      <c r="L207" s="3"/>
      <c r="M207" s="3"/>
    </row>
    <row r="208" spans="1:13" ht="24.4" customHeight="1">
      <c r="A208" s="72"/>
      <c r="B208" s="72"/>
      <c r="C208" s="73"/>
      <c r="D208" s="72"/>
      <c r="E208" s="74" t="s">
        <v>458</v>
      </c>
      <c r="F208" s="12" t="s">
        <v>459</v>
      </c>
      <c r="G208" s="3"/>
      <c r="H208" s="3"/>
      <c r="I208" s="3"/>
      <c r="J208" s="3"/>
      <c r="K208" s="3"/>
      <c r="L208" s="3"/>
      <c r="M208" s="3"/>
    </row>
    <row r="209" spans="1:13" ht="24.4" customHeight="1">
      <c r="A209" s="72"/>
      <c r="B209" s="72"/>
      <c r="C209" s="73"/>
      <c r="D209" s="72"/>
      <c r="E209" s="74"/>
      <c r="F209" s="12" t="s">
        <v>460</v>
      </c>
      <c r="G209" s="3" t="s">
        <v>536</v>
      </c>
      <c r="H209" s="3" t="s">
        <v>537</v>
      </c>
      <c r="I209" s="3"/>
      <c r="J209" s="3"/>
      <c r="K209" s="3" t="s">
        <v>538</v>
      </c>
      <c r="L209" s="3" t="s">
        <v>468</v>
      </c>
      <c r="M209" s="3"/>
    </row>
    <row r="210" spans="1:13" ht="24.4" customHeight="1">
      <c r="A210" s="72"/>
      <c r="B210" s="72"/>
      <c r="C210" s="73"/>
      <c r="D210" s="72"/>
      <c r="E210" s="74"/>
      <c r="F210" s="12" t="s">
        <v>464</v>
      </c>
      <c r="G210" s="3"/>
      <c r="H210" s="3"/>
      <c r="I210" s="3"/>
      <c r="J210" s="3"/>
      <c r="K210" s="3"/>
      <c r="L210" s="3"/>
      <c r="M210" s="3"/>
    </row>
    <row r="211" spans="1:13" ht="24.4" customHeight="1">
      <c r="A211" s="72"/>
      <c r="B211" s="72"/>
      <c r="C211" s="73"/>
      <c r="D211" s="72"/>
      <c r="E211" s="74" t="s">
        <v>469</v>
      </c>
      <c r="F211" s="12" t="s">
        <v>470</v>
      </c>
      <c r="G211" s="3"/>
      <c r="H211" s="3"/>
      <c r="I211" s="3"/>
      <c r="J211" s="3"/>
      <c r="K211" s="3"/>
      <c r="L211" s="3"/>
      <c r="M211" s="3"/>
    </row>
    <row r="212" spans="1:13" ht="24.4" customHeight="1">
      <c r="A212" s="72"/>
      <c r="B212" s="72"/>
      <c r="C212" s="73"/>
      <c r="D212" s="72"/>
      <c r="E212" s="74"/>
      <c r="F212" s="12" t="s">
        <v>471</v>
      </c>
      <c r="G212" s="3" t="s">
        <v>539</v>
      </c>
      <c r="H212" s="3" t="s">
        <v>462</v>
      </c>
      <c r="I212" s="3"/>
      <c r="J212" s="3"/>
      <c r="K212" s="3" t="s">
        <v>454</v>
      </c>
      <c r="L212" s="3" t="s">
        <v>468</v>
      </c>
      <c r="M212" s="3"/>
    </row>
    <row r="213" spans="1:13" ht="24.4" customHeight="1">
      <c r="A213" s="72"/>
      <c r="B213" s="72"/>
      <c r="C213" s="73"/>
      <c r="D213" s="72"/>
      <c r="E213" s="74"/>
      <c r="F213" s="12" t="s">
        <v>472</v>
      </c>
      <c r="G213" s="3"/>
      <c r="H213" s="3"/>
      <c r="I213" s="3"/>
      <c r="J213" s="3"/>
      <c r="K213" s="3"/>
      <c r="L213" s="3"/>
      <c r="M213" s="3"/>
    </row>
    <row r="214" spans="1:13" ht="24.4" customHeight="1">
      <c r="A214" s="72"/>
      <c r="B214" s="72"/>
      <c r="C214" s="73"/>
      <c r="D214" s="72"/>
      <c r="E214" s="74"/>
      <c r="F214" s="12" t="s">
        <v>474</v>
      </c>
      <c r="G214" s="3"/>
      <c r="H214" s="3"/>
      <c r="I214" s="3"/>
      <c r="J214" s="3"/>
      <c r="K214" s="3"/>
      <c r="L214" s="3"/>
      <c r="M214" s="3"/>
    </row>
    <row r="215" spans="1:13" ht="24.4" customHeight="1">
      <c r="A215" s="72"/>
      <c r="B215" s="72"/>
      <c r="C215" s="73"/>
      <c r="D215" s="72"/>
      <c r="E215" s="12" t="s">
        <v>475</v>
      </c>
      <c r="F215" s="12" t="s">
        <v>476</v>
      </c>
      <c r="G215" s="3" t="s">
        <v>477</v>
      </c>
      <c r="H215" s="3" t="s">
        <v>502</v>
      </c>
      <c r="I215" s="3"/>
      <c r="J215" s="3"/>
      <c r="K215" s="3" t="s">
        <v>454</v>
      </c>
      <c r="L215" s="3" t="s">
        <v>455</v>
      </c>
      <c r="M215" s="3"/>
    </row>
    <row r="216" spans="1:13" ht="24.4" customHeight="1">
      <c r="A216" s="72">
        <f>$A$6</f>
        <v>127019</v>
      </c>
      <c r="B216" s="72" t="s">
        <v>434</v>
      </c>
      <c r="C216" s="73">
        <f>VLOOKUP(B216,'22专项清单'!B:C,2,0)</f>
        <v>0</v>
      </c>
      <c r="D216" s="72" t="s">
        <v>434</v>
      </c>
      <c r="E216" s="74" t="s">
        <v>450</v>
      </c>
      <c r="F216" s="12" t="s">
        <v>451</v>
      </c>
      <c r="G216" s="3" t="s">
        <v>452</v>
      </c>
      <c r="H216" s="3" t="s">
        <v>453</v>
      </c>
      <c r="I216" s="3"/>
      <c r="J216" s="3"/>
      <c r="K216" s="3" t="s">
        <v>454</v>
      </c>
      <c r="L216" s="3" t="s">
        <v>455</v>
      </c>
      <c r="M216" s="3"/>
    </row>
    <row r="217" spans="1:13" ht="24.4" customHeight="1">
      <c r="A217" s="72"/>
      <c r="B217" s="72"/>
      <c r="C217" s="73"/>
      <c r="D217" s="72"/>
      <c r="E217" s="74"/>
      <c r="F217" s="12" t="s">
        <v>456</v>
      </c>
      <c r="G217" s="3"/>
      <c r="H217" s="3"/>
      <c r="I217" s="3"/>
      <c r="J217" s="3"/>
      <c r="K217" s="3"/>
      <c r="L217" s="3"/>
      <c r="M217" s="3"/>
    </row>
    <row r="218" spans="1:13" ht="24.4" customHeight="1">
      <c r="A218" s="72"/>
      <c r="B218" s="72"/>
      <c r="C218" s="73"/>
      <c r="D218" s="72"/>
      <c r="E218" s="74"/>
      <c r="F218" s="12" t="s">
        <v>457</v>
      </c>
      <c r="G218" s="3"/>
      <c r="H218" s="3"/>
      <c r="I218" s="3"/>
      <c r="J218" s="3"/>
      <c r="K218" s="3"/>
      <c r="L218" s="3"/>
      <c r="M218" s="3"/>
    </row>
    <row r="219" spans="1:13" ht="24.4" customHeight="1">
      <c r="A219" s="72"/>
      <c r="B219" s="72"/>
      <c r="C219" s="73"/>
      <c r="D219" s="72"/>
      <c r="E219" s="74" t="s">
        <v>458</v>
      </c>
      <c r="F219" s="12" t="s">
        <v>459</v>
      </c>
      <c r="G219" s="3" t="s">
        <v>540</v>
      </c>
      <c r="H219" s="3" t="s">
        <v>541</v>
      </c>
      <c r="I219" s="3"/>
      <c r="J219" s="3"/>
      <c r="K219" s="3" t="s">
        <v>538</v>
      </c>
      <c r="L219" s="3" t="s">
        <v>468</v>
      </c>
      <c r="M219" s="3"/>
    </row>
    <row r="220" spans="1:13" ht="24.4" customHeight="1">
      <c r="A220" s="72"/>
      <c r="B220" s="72"/>
      <c r="C220" s="73"/>
      <c r="D220" s="72"/>
      <c r="E220" s="74"/>
      <c r="F220" s="12" t="s">
        <v>460</v>
      </c>
      <c r="G220" s="3"/>
      <c r="H220" s="3"/>
      <c r="I220" s="3"/>
      <c r="J220" s="3"/>
      <c r="K220" s="3"/>
      <c r="L220" s="3"/>
      <c r="M220" s="3"/>
    </row>
    <row r="221" spans="1:13" ht="24.4" customHeight="1">
      <c r="A221" s="72"/>
      <c r="B221" s="72"/>
      <c r="C221" s="73"/>
      <c r="D221" s="72"/>
      <c r="E221" s="74"/>
      <c r="F221" s="12" t="s">
        <v>464</v>
      </c>
      <c r="G221" s="3"/>
      <c r="H221" s="3"/>
      <c r="I221" s="3"/>
      <c r="J221" s="3"/>
      <c r="K221" s="3"/>
      <c r="L221" s="3"/>
      <c r="M221" s="3"/>
    </row>
    <row r="222" spans="1:13" ht="24.4" customHeight="1">
      <c r="A222" s="72"/>
      <c r="B222" s="72"/>
      <c r="C222" s="73"/>
      <c r="D222" s="72"/>
      <c r="E222" s="74" t="s">
        <v>469</v>
      </c>
      <c r="F222" s="12" t="s">
        <v>470</v>
      </c>
      <c r="G222" s="3"/>
      <c r="H222" s="3"/>
      <c r="I222" s="3"/>
      <c r="J222" s="3"/>
      <c r="K222" s="3"/>
      <c r="L222" s="3"/>
      <c r="M222" s="3"/>
    </row>
    <row r="223" spans="1:13" ht="24.4" customHeight="1">
      <c r="A223" s="72"/>
      <c r="B223" s="72"/>
      <c r="C223" s="73"/>
      <c r="D223" s="72"/>
      <c r="E223" s="74"/>
      <c r="F223" s="12" t="s">
        <v>471</v>
      </c>
      <c r="G223" s="3" t="s">
        <v>542</v>
      </c>
      <c r="H223" s="3" t="s">
        <v>485</v>
      </c>
      <c r="I223" s="3"/>
      <c r="J223" s="3"/>
      <c r="K223" s="3" t="s">
        <v>454</v>
      </c>
      <c r="L223" s="3" t="s">
        <v>455</v>
      </c>
      <c r="M223" s="3"/>
    </row>
    <row r="224" spans="1:13" ht="24.4" customHeight="1">
      <c r="A224" s="72"/>
      <c r="B224" s="72"/>
      <c r="C224" s="73"/>
      <c r="D224" s="72"/>
      <c r="E224" s="74"/>
      <c r="F224" s="12" t="s">
        <v>472</v>
      </c>
      <c r="G224" s="3"/>
      <c r="H224" s="3"/>
      <c r="I224" s="3"/>
      <c r="J224" s="3"/>
      <c r="K224" s="3"/>
      <c r="L224" s="3"/>
      <c r="M224" s="3"/>
    </row>
    <row r="225" spans="1:13" ht="24.4" customHeight="1">
      <c r="A225" s="72"/>
      <c r="B225" s="72"/>
      <c r="C225" s="73"/>
      <c r="D225" s="72"/>
      <c r="E225" s="74"/>
      <c r="F225" s="12" t="s">
        <v>474</v>
      </c>
      <c r="G225" s="3"/>
      <c r="H225" s="3"/>
      <c r="I225" s="3"/>
      <c r="J225" s="3"/>
      <c r="K225" s="3"/>
      <c r="L225" s="3"/>
      <c r="M225" s="3"/>
    </row>
    <row r="226" spans="1:13" ht="24.4" customHeight="1">
      <c r="A226" s="72"/>
      <c r="B226" s="72"/>
      <c r="C226" s="73"/>
      <c r="D226" s="72"/>
      <c r="E226" s="12" t="s">
        <v>475</v>
      </c>
      <c r="F226" s="12" t="s">
        <v>476</v>
      </c>
      <c r="G226" s="3" t="s">
        <v>477</v>
      </c>
      <c r="H226" s="3" t="s">
        <v>485</v>
      </c>
      <c r="I226" s="3"/>
      <c r="J226" s="3"/>
      <c r="K226" s="3" t="s">
        <v>454</v>
      </c>
      <c r="L226" s="3" t="s">
        <v>455</v>
      </c>
      <c r="M226" s="3"/>
    </row>
    <row r="227" spans="1:13" ht="16.350000000000001" customHeight="1">
      <c r="A227" s="71" t="s">
        <v>543</v>
      </c>
      <c r="B227" s="71"/>
      <c r="C227" s="71"/>
      <c r="D227" s="71"/>
    </row>
  </sheetData>
  <mergeCells count="149">
    <mergeCell ref="E205:E207"/>
    <mergeCell ref="E208:E210"/>
    <mergeCell ref="E211:E214"/>
    <mergeCell ref="E216:E218"/>
    <mergeCell ref="E219:E221"/>
    <mergeCell ref="E222:E225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workbookViewId="0">
      <selection activeCell="A19" sqref="A19:H19"/>
    </sheetView>
  </sheetViews>
  <sheetFormatPr defaultColWidth="10" defaultRowHeight="13.5"/>
  <cols>
    <col min="1" max="1" width="7.625" customWidth="1"/>
    <col min="2" max="2" width="17" customWidth="1"/>
    <col min="3" max="3" width="8.625" customWidth="1"/>
    <col min="4" max="4" width="7.625" customWidth="1"/>
    <col min="5" max="5" width="8" customWidth="1"/>
    <col min="6" max="6" width="8.875" customWidth="1"/>
    <col min="7" max="7" width="8.125" customWidth="1"/>
    <col min="8" max="9" width="7.625" customWidth="1"/>
    <col min="10" max="10" width="28.25" customWidth="1"/>
    <col min="11" max="11" width="7" customWidth="1"/>
    <col min="12" max="12" width="7.875" customWidth="1"/>
    <col min="13" max="13" width="9.125" customWidth="1"/>
    <col min="14" max="14" width="8" customWidth="1"/>
    <col min="15" max="15" width="7.5" customWidth="1"/>
    <col min="16" max="16" width="6.5" customWidth="1"/>
    <col min="17" max="17" width="21.875" customWidth="1"/>
    <col min="18" max="18" width="33.25" customWidth="1"/>
    <col min="19" max="19" width="12.625" customWidth="1"/>
  </cols>
  <sheetData>
    <row r="1" spans="1:19" ht="16.350000000000001" customHeight="1">
      <c r="A1" s="1"/>
      <c r="S1" s="1" t="s">
        <v>544</v>
      </c>
    </row>
    <row r="2" spans="1:19" ht="42.2" customHeight="1">
      <c r="A2" s="75" t="s">
        <v>545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spans="1:19" ht="23.25" customHeight="1">
      <c r="A3" s="69" t="str">
        <f>'23项目支出绩效目标表'!A3</f>
        <v>部门：127019_益阳市赫山区黄泥湖学校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19" ht="16.35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Q4" s="63" t="s">
        <v>31</v>
      </c>
      <c r="R4" s="63"/>
      <c r="S4" s="63"/>
    </row>
    <row r="5" spans="1:19" ht="18.2" customHeight="1">
      <c r="A5" s="64" t="s">
        <v>378</v>
      </c>
      <c r="B5" s="64" t="s">
        <v>379</v>
      </c>
      <c r="C5" s="64" t="s">
        <v>546</v>
      </c>
      <c r="D5" s="64"/>
      <c r="E5" s="64"/>
      <c r="F5" s="64"/>
      <c r="G5" s="64"/>
      <c r="H5" s="64"/>
      <c r="I5" s="64"/>
      <c r="J5" s="64" t="s">
        <v>547</v>
      </c>
      <c r="K5" s="64" t="s">
        <v>548</v>
      </c>
      <c r="L5" s="64"/>
      <c r="M5" s="64"/>
      <c r="N5" s="64"/>
      <c r="O5" s="64"/>
      <c r="P5" s="64"/>
      <c r="Q5" s="64"/>
      <c r="R5" s="64"/>
      <c r="S5" s="64"/>
    </row>
    <row r="6" spans="1:19" ht="18.95" customHeight="1">
      <c r="A6" s="64"/>
      <c r="B6" s="64"/>
      <c r="C6" s="64" t="s">
        <v>438</v>
      </c>
      <c r="D6" s="64" t="s">
        <v>549</v>
      </c>
      <c r="E6" s="64"/>
      <c r="F6" s="64"/>
      <c r="G6" s="64"/>
      <c r="H6" s="64" t="s">
        <v>550</v>
      </c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</row>
    <row r="7" spans="1:19" ht="31.15" customHeight="1">
      <c r="A7" s="64"/>
      <c r="B7" s="64"/>
      <c r="C7" s="64"/>
      <c r="D7" s="2" t="s">
        <v>138</v>
      </c>
      <c r="E7" s="2" t="s">
        <v>551</v>
      </c>
      <c r="F7" s="2" t="s">
        <v>142</v>
      </c>
      <c r="G7" s="2" t="s">
        <v>552</v>
      </c>
      <c r="H7" s="2" t="s">
        <v>157</v>
      </c>
      <c r="I7" s="2" t="s">
        <v>158</v>
      </c>
      <c r="J7" s="64"/>
      <c r="K7" s="2" t="s">
        <v>441</v>
      </c>
      <c r="L7" s="2" t="s">
        <v>442</v>
      </c>
      <c r="M7" s="2" t="s">
        <v>443</v>
      </c>
      <c r="N7" s="2" t="s">
        <v>448</v>
      </c>
      <c r="O7" s="2" t="s">
        <v>444</v>
      </c>
      <c r="P7" s="2" t="s">
        <v>553</v>
      </c>
      <c r="Q7" s="2" t="s">
        <v>554</v>
      </c>
      <c r="R7" s="2" t="s">
        <v>555</v>
      </c>
      <c r="S7" s="2" t="s">
        <v>449</v>
      </c>
    </row>
    <row r="8" spans="1:19" ht="19.899999999999999" customHeight="1">
      <c r="A8" s="72">
        <f>'23项目支出绩效目标表'!A6</f>
        <v>127019</v>
      </c>
      <c r="B8" s="72" t="str">
        <f>'23项目支出绩效目标表'!B6</f>
        <v>益阳市赫山区黄泥湖学校</v>
      </c>
      <c r="C8" s="73">
        <f>D8+F8+G8</f>
        <v>426.19186999999999</v>
      </c>
      <c r="D8" s="73">
        <f>'1收支总表'!B6</f>
        <v>404.13646999999997</v>
      </c>
      <c r="E8" s="73"/>
      <c r="F8" s="73">
        <f>'1收支总表'!B23</f>
        <v>1.68</v>
      </c>
      <c r="G8" s="73">
        <f>'1收支总表'!B32</f>
        <v>20.375399999999999</v>
      </c>
      <c r="H8" s="73">
        <f>'1收支总表'!F6</f>
        <v>412.11559999999997</v>
      </c>
      <c r="I8" s="73">
        <f>'1收支总表'!F10</f>
        <v>14.076269999999999</v>
      </c>
      <c r="J8" s="72" t="s">
        <v>556</v>
      </c>
      <c r="K8" s="72" t="s">
        <v>450</v>
      </c>
      <c r="L8" s="3" t="s">
        <v>451</v>
      </c>
      <c r="M8" s="3"/>
      <c r="N8" s="3"/>
      <c r="O8" s="3"/>
      <c r="P8" s="3"/>
      <c r="Q8" s="3"/>
      <c r="R8" s="3"/>
      <c r="S8" s="3"/>
    </row>
    <row r="9" spans="1:19" ht="19.899999999999999" customHeight="1">
      <c r="A9" s="72"/>
      <c r="B9" s="72"/>
      <c r="C9" s="73"/>
      <c r="D9" s="73"/>
      <c r="E9" s="73"/>
      <c r="F9" s="73"/>
      <c r="G9" s="73"/>
      <c r="H9" s="73"/>
      <c r="I9" s="73"/>
      <c r="J9" s="72"/>
      <c r="K9" s="72"/>
      <c r="L9" s="3" t="s">
        <v>456</v>
      </c>
      <c r="M9" s="3"/>
      <c r="N9" s="3"/>
      <c r="O9" s="3"/>
      <c r="P9" s="3"/>
      <c r="Q9" s="3"/>
      <c r="R9" s="3"/>
      <c r="S9" s="3"/>
    </row>
    <row r="10" spans="1:19" ht="19.899999999999999" customHeight="1">
      <c r="A10" s="72"/>
      <c r="B10" s="72"/>
      <c r="C10" s="73"/>
      <c r="D10" s="73"/>
      <c r="E10" s="73"/>
      <c r="F10" s="73"/>
      <c r="G10" s="73"/>
      <c r="H10" s="73"/>
      <c r="I10" s="73"/>
      <c r="J10" s="72"/>
      <c r="K10" s="72"/>
      <c r="L10" s="3" t="s">
        <v>457</v>
      </c>
      <c r="M10" s="3"/>
      <c r="N10" s="3"/>
      <c r="O10" s="3"/>
      <c r="P10" s="3"/>
      <c r="Q10" s="3"/>
      <c r="R10" s="3"/>
      <c r="S10" s="3"/>
    </row>
    <row r="11" spans="1:19" ht="19.899999999999999" customHeight="1">
      <c r="A11" s="72"/>
      <c r="B11" s="72"/>
      <c r="C11" s="73"/>
      <c r="D11" s="73"/>
      <c r="E11" s="73"/>
      <c r="F11" s="73"/>
      <c r="G11" s="73"/>
      <c r="H11" s="73"/>
      <c r="I11" s="73"/>
      <c r="J11" s="72"/>
      <c r="K11" s="76" t="s">
        <v>458</v>
      </c>
      <c r="L11" s="6" t="s">
        <v>459</v>
      </c>
      <c r="M11" s="3" t="s">
        <v>557</v>
      </c>
      <c r="N11" s="3"/>
      <c r="O11" s="3" t="s">
        <v>558</v>
      </c>
      <c r="P11" s="3"/>
      <c r="Q11" s="3" t="s">
        <v>559</v>
      </c>
      <c r="R11" s="3" t="s">
        <v>468</v>
      </c>
      <c r="S11" s="3"/>
    </row>
    <row r="12" spans="1:19" ht="29.25" customHeight="1">
      <c r="A12" s="72"/>
      <c r="B12" s="72"/>
      <c r="C12" s="73"/>
      <c r="D12" s="73"/>
      <c r="E12" s="73"/>
      <c r="F12" s="73"/>
      <c r="G12" s="73"/>
      <c r="H12" s="73"/>
      <c r="I12" s="73"/>
      <c r="J12" s="72"/>
      <c r="K12" s="76"/>
      <c r="L12" s="6" t="s">
        <v>460</v>
      </c>
      <c r="M12" s="3" t="s">
        <v>560</v>
      </c>
      <c r="N12" s="3"/>
      <c r="O12" s="3" t="s">
        <v>485</v>
      </c>
      <c r="P12" s="3"/>
      <c r="Q12" s="3" t="s">
        <v>490</v>
      </c>
      <c r="R12" s="3" t="s">
        <v>468</v>
      </c>
      <c r="S12" s="3"/>
    </row>
    <row r="13" spans="1:19" ht="19.5" customHeight="1">
      <c r="A13" s="72"/>
      <c r="B13" s="72"/>
      <c r="C13" s="73"/>
      <c r="D13" s="73"/>
      <c r="E13" s="73"/>
      <c r="F13" s="73"/>
      <c r="G13" s="73"/>
      <c r="H13" s="73"/>
      <c r="I13" s="73"/>
      <c r="J13" s="72"/>
      <c r="K13" s="76"/>
      <c r="L13" s="6" t="s">
        <v>464</v>
      </c>
      <c r="M13" s="3" t="s">
        <v>561</v>
      </c>
      <c r="N13" s="3"/>
      <c r="O13" s="3" t="s">
        <v>466</v>
      </c>
      <c r="P13" s="3"/>
      <c r="Q13" s="3" t="s">
        <v>467</v>
      </c>
      <c r="R13" s="3" t="s">
        <v>468</v>
      </c>
      <c r="S13" s="3"/>
    </row>
    <row r="14" spans="1:19" ht="19.899999999999999" customHeight="1">
      <c r="A14" s="72"/>
      <c r="B14" s="72"/>
      <c r="C14" s="73"/>
      <c r="D14" s="73"/>
      <c r="E14" s="73"/>
      <c r="F14" s="73"/>
      <c r="G14" s="73"/>
      <c r="H14" s="73"/>
      <c r="I14" s="73"/>
      <c r="J14" s="72"/>
      <c r="K14" s="76" t="s">
        <v>469</v>
      </c>
      <c r="L14" s="6" t="s">
        <v>470</v>
      </c>
      <c r="M14" s="3" t="s">
        <v>562</v>
      </c>
      <c r="N14" s="3"/>
      <c r="O14" s="3" t="s">
        <v>563</v>
      </c>
      <c r="P14" s="3"/>
      <c r="Q14" s="3" t="s">
        <v>563</v>
      </c>
      <c r="R14" s="3" t="s">
        <v>483</v>
      </c>
      <c r="S14" s="3"/>
    </row>
    <row r="15" spans="1:19" ht="19.899999999999999" customHeight="1">
      <c r="A15" s="72"/>
      <c r="B15" s="72"/>
      <c r="C15" s="73"/>
      <c r="D15" s="73"/>
      <c r="E15" s="73"/>
      <c r="F15" s="73"/>
      <c r="G15" s="73"/>
      <c r="H15" s="73"/>
      <c r="I15" s="73"/>
      <c r="J15" s="72"/>
      <c r="K15" s="76"/>
      <c r="L15" s="6" t="s">
        <v>471</v>
      </c>
      <c r="M15" s="3" t="s">
        <v>564</v>
      </c>
      <c r="N15" s="3"/>
      <c r="O15" s="3" t="s">
        <v>565</v>
      </c>
      <c r="P15" s="3"/>
      <c r="Q15" s="3" t="s">
        <v>565</v>
      </c>
      <c r="R15" s="3" t="s">
        <v>483</v>
      </c>
      <c r="S15" s="3"/>
    </row>
    <row r="16" spans="1:19" ht="19.899999999999999" customHeight="1">
      <c r="A16" s="72"/>
      <c r="B16" s="72"/>
      <c r="C16" s="73"/>
      <c r="D16" s="73"/>
      <c r="E16" s="73"/>
      <c r="F16" s="73"/>
      <c r="G16" s="73"/>
      <c r="H16" s="73"/>
      <c r="I16" s="73"/>
      <c r="J16" s="72"/>
      <c r="K16" s="76"/>
      <c r="L16" s="6" t="s">
        <v>472</v>
      </c>
      <c r="M16" s="3" t="s">
        <v>566</v>
      </c>
      <c r="N16" s="3"/>
      <c r="O16" s="3" t="s">
        <v>453</v>
      </c>
      <c r="P16" s="3"/>
      <c r="Q16" s="3" t="s">
        <v>490</v>
      </c>
      <c r="R16" s="3" t="s">
        <v>468</v>
      </c>
      <c r="S16" s="3"/>
    </row>
    <row r="17" spans="1:19" ht="19.899999999999999" customHeight="1">
      <c r="A17" s="72"/>
      <c r="B17" s="72"/>
      <c r="C17" s="73"/>
      <c r="D17" s="73"/>
      <c r="E17" s="73"/>
      <c r="F17" s="73"/>
      <c r="G17" s="73"/>
      <c r="H17" s="73"/>
      <c r="I17" s="73"/>
      <c r="J17" s="72"/>
      <c r="K17" s="76"/>
      <c r="L17" s="6" t="s">
        <v>474</v>
      </c>
      <c r="M17" s="3" t="s">
        <v>567</v>
      </c>
      <c r="N17" s="3"/>
      <c r="O17" s="3" t="s">
        <v>462</v>
      </c>
      <c r="P17" s="3"/>
      <c r="Q17" s="3" t="s">
        <v>490</v>
      </c>
      <c r="R17" s="3" t="s">
        <v>468</v>
      </c>
      <c r="S17" s="3"/>
    </row>
    <row r="18" spans="1:19" ht="19.899999999999999" customHeight="1">
      <c r="A18" s="72"/>
      <c r="B18" s="72"/>
      <c r="C18" s="73"/>
      <c r="D18" s="73"/>
      <c r="E18" s="73"/>
      <c r="F18" s="73"/>
      <c r="G18" s="73"/>
      <c r="H18" s="73"/>
      <c r="I18" s="73"/>
      <c r="J18" s="72"/>
      <c r="K18" s="6" t="s">
        <v>475</v>
      </c>
      <c r="L18" s="6" t="s">
        <v>476</v>
      </c>
      <c r="M18" s="3" t="s">
        <v>568</v>
      </c>
      <c r="N18" s="3"/>
      <c r="O18" s="3" t="s">
        <v>502</v>
      </c>
      <c r="P18" s="3"/>
      <c r="Q18" s="3" t="s">
        <v>490</v>
      </c>
      <c r="R18" s="3" t="s">
        <v>468</v>
      </c>
      <c r="S18" s="3"/>
    </row>
    <row r="19" spans="1:19" ht="16.350000000000001" customHeight="1">
      <c r="A19" s="71" t="s">
        <v>543</v>
      </c>
      <c r="B19" s="71"/>
      <c r="C19" s="71"/>
      <c r="D19" s="71"/>
      <c r="E19" s="71"/>
      <c r="F19" s="71"/>
      <c r="G19" s="71"/>
      <c r="H19" s="71"/>
    </row>
  </sheetData>
  <mergeCells count="25">
    <mergeCell ref="I8:I18"/>
    <mergeCell ref="J5:J7"/>
    <mergeCell ref="J8:J18"/>
    <mergeCell ref="K8:K10"/>
    <mergeCell ref="K11:K13"/>
    <mergeCell ref="K14:K17"/>
    <mergeCell ref="K5:S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A2:S2"/>
    <mergeCell ref="A3:S3"/>
    <mergeCell ref="Q4:S4"/>
    <mergeCell ref="C5:I5"/>
    <mergeCell ref="D6:G6"/>
    <mergeCell ref="H6:I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17" zoomScale="115" zoomScaleNormal="115" workbookViewId="0">
      <selection activeCell="H41" sqref="H41"/>
    </sheetView>
  </sheetViews>
  <sheetFormatPr defaultColWidth="10" defaultRowHeight="13.5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</cols>
  <sheetData>
    <row r="1" spans="1:8" ht="12.95" customHeight="1">
      <c r="A1" s="1"/>
      <c r="H1" s="13" t="s">
        <v>30</v>
      </c>
    </row>
    <row r="2" spans="1:8" ht="24.2" customHeight="1">
      <c r="A2" s="61" t="s">
        <v>6</v>
      </c>
      <c r="B2" s="61"/>
      <c r="C2" s="61"/>
      <c r="D2" s="61"/>
      <c r="E2" s="61"/>
      <c r="F2" s="61"/>
      <c r="G2" s="61"/>
      <c r="H2" s="61"/>
    </row>
    <row r="3" spans="1:8" ht="17.25" customHeight="1">
      <c r="A3" s="62" t="str">
        <f>"部门："&amp;封面!E4&amp;"_"&amp;封面!E5</f>
        <v>部门：127019_益阳市赫山区黄泥湖学校</v>
      </c>
      <c r="B3" s="62"/>
      <c r="C3" s="62"/>
      <c r="D3" s="62"/>
      <c r="E3" s="62"/>
      <c r="F3" s="62"/>
      <c r="G3" s="63" t="s">
        <v>31</v>
      </c>
      <c r="H3" s="63"/>
    </row>
    <row r="4" spans="1:8" ht="17.850000000000001" customHeight="1">
      <c r="A4" s="64" t="s">
        <v>32</v>
      </c>
      <c r="B4" s="64"/>
      <c r="C4" s="64" t="s">
        <v>33</v>
      </c>
      <c r="D4" s="64"/>
      <c r="E4" s="64"/>
      <c r="F4" s="64"/>
      <c r="G4" s="64"/>
      <c r="H4" s="64"/>
    </row>
    <row r="5" spans="1:8" ht="22.35" customHeight="1">
      <c r="A5" s="2" t="s">
        <v>34</v>
      </c>
      <c r="B5" s="2" t="s">
        <v>35</v>
      </c>
      <c r="C5" s="2" t="s">
        <v>36</v>
      </c>
      <c r="D5" s="2" t="s">
        <v>35</v>
      </c>
      <c r="E5" s="2" t="s">
        <v>37</v>
      </c>
      <c r="F5" s="2" t="s">
        <v>35</v>
      </c>
      <c r="G5" s="2" t="s">
        <v>38</v>
      </c>
      <c r="H5" s="2" t="s">
        <v>35</v>
      </c>
    </row>
    <row r="6" spans="1:8" ht="16.350000000000001" customHeight="1">
      <c r="A6" s="11" t="s">
        <v>39</v>
      </c>
      <c r="B6" s="4">
        <f>VLOOKUP(封面!E5,[2]Sheet1!$A:$AJ,36,0)/10000</f>
        <v>404.13646999999997</v>
      </c>
      <c r="C6" s="3" t="s">
        <v>40</v>
      </c>
      <c r="D6" s="17"/>
      <c r="E6" s="11" t="s">
        <v>41</v>
      </c>
      <c r="F6" s="10">
        <f>SUM(F7:F9)</f>
        <v>412.11559999999997</v>
      </c>
      <c r="G6" s="3" t="s">
        <v>42</v>
      </c>
      <c r="H6" s="4">
        <f>F7</f>
        <v>398.82240000000002</v>
      </c>
    </row>
    <row r="7" spans="1:8" ht="16.350000000000001" customHeight="1">
      <c r="A7" s="3" t="s">
        <v>43</v>
      </c>
      <c r="B7" s="4"/>
      <c r="C7" s="3" t="s">
        <v>44</v>
      </c>
      <c r="D7" s="17"/>
      <c r="E7" s="3" t="s">
        <v>45</v>
      </c>
      <c r="F7" s="4" cm="1">
        <f t="array" ref="F7">SUM(IF([2]Sheet1!$A:$A=封面!E5,[2]Sheet1!$K:$L,0))/10000</f>
        <v>398.82240000000002</v>
      </c>
      <c r="G7" s="3" t="s">
        <v>46</v>
      </c>
      <c r="H7" s="4">
        <f>F8+F12</f>
        <v>23.097470000000001</v>
      </c>
    </row>
    <row r="8" spans="1:8" ht="16.350000000000001" customHeight="1">
      <c r="A8" s="11" t="s">
        <v>47</v>
      </c>
      <c r="B8" s="4"/>
      <c r="C8" s="3" t="s">
        <v>48</v>
      </c>
      <c r="D8" s="17"/>
      <c r="E8" s="3" t="s">
        <v>49</v>
      </c>
      <c r="F8" s="4" cm="1">
        <f t="array" ref="F8">SUM(IF([2]Sheet1!$A:$A=封面!E5,[2]Sheet1!$P:$T,0))/10000</f>
        <v>9.0212000000000003</v>
      </c>
      <c r="G8" s="3" t="s">
        <v>50</v>
      </c>
      <c r="H8" s="4">
        <f>F16</f>
        <v>0</v>
      </c>
    </row>
    <row r="9" spans="1:8" ht="16.350000000000001" customHeight="1">
      <c r="A9" s="3" t="s">
        <v>51</v>
      </c>
      <c r="B9" s="4"/>
      <c r="C9" s="3" t="s">
        <v>52</v>
      </c>
      <c r="D9" s="17"/>
      <c r="E9" s="3" t="s">
        <v>53</v>
      </c>
      <c r="F9" s="4" cm="1">
        <f t="array" ref="F9">SUM(IF([2]Sheet1!$A:$A=封面!E5,[2]Sheet1!$N:$O,0))/10000</f>
        <v>4.2720000000000002</v>
      </c>
      <c r="G9" s="3" t="s">
        <v>54</v>
      </c>
      <c r="H9" s="4"/>
    </row>
    <row r="10" spans="1:8" ht="16.350000000000001" customHeight="1">
      <c r="A10" s="3" t="s">
        <v>55</v>
      </c>
      <c r="B10" s="4"/>
      <c r="C10" s="3" t="s">
        <v>56</v>
      </c>
      <c r="D10" s="17">
        <f>B23+B6</f>
        <v>405.81646999999998</v>
      </c>
      <c r="E10" s="11" t="s">
        <v>57</v>
      </c>
      <c r="F10" s="10">
        <f>F12+F16</f>
        <v>14.076269999999999</v>
      </c>
      <c r="G10" s="3" t="s">
        <v>58</v>
      </c>
      <c r="H10" s="4"/>
    </row>
    <row r="11" spans="1:8" ht="16.350000000000001" customHeight="1">
      <c r="A11" s="3" t="s">
        <v>59</v>
      </c>
      <c r="B11" s="4"/>
      <c r="C11" s="3" t="s">
        <v>60</v>
      </c>
      <c r="D11" s="17"/>
      <c r="E11" s="3" t="s">
        <v>61</v>
      </c>
      <c r="F11" s="4"/>
      <c r="G11" s="3" t="s">
        <v>62</v>
      </c>
      <c r="H11" s="4"/>
    </row>
    <row r="12" spans="1:8" ht="16.350000000000001" customHeight="1">
      <c r="A12" s="3" t="s">
        <v>63</v>
      </c>
      <c r="B12" s="4"/>
      <c r="C12" s="3" t="s">
        <v>64</v>
      </c>
      <c r="D12" s="17"/>
      <c r="E12" s="3" t="s">
        <v>65</v>
      </c>
      <c r="F12" s="4" cm="1">
        <f t="array" ref="F12">SUM(IF([2]Sheet1!$A:$A=封面!E5,[2]Sheet1!$U:$AI,0))/10000</f>
        <v>14.076269999999999</v>
      </c>
      <c r="G12" s="3" t="s">
        <v>66</v>
      </c>
      <c r="H12" s="4"/>
    </row>
    <row r="13" spans="1:8" ht="16.350000000000001" customHeight="1">
      <c r="A13" s="3" t="s">
        <v>67</v>
      </c>
      <c r="B13" s="4"/>
      <c r="C13" s="3" t="s">
        <v>68</v>
      </c>
      <c r="D13" s="17">
        <f>B32</f>
        <v>20.375399999999999</v>
      </c>
      <c r="E13" s="3" t="s">
        <v>69</v>
      </c>
      <c r="F13" s="4"/>
      <c r="G13" s="3" t="s">
        <v>70</v>
      </c>
      <c r="H13" s="4"/>
    </row>
    <row r="14" spans="1:8" ht="16.350000000000001" customHeight="1">
      <c r="A14" s="3" t="s">
        <v>71</v>
      </c>
      <c r="B14" s="4"/>
      <c r="C14" s="3" t="s">
        <v>72</v>
      </c>
      <c r="D14" s="17"/>
      <c r="E14" s="3" t="s">
        <v>73</v>
      </c>
      <c r="F14" s="4"/>
      <c r="G14" s="3" t="s">
        <v>74</v>
      </c>
      <c r="H14" s="4">
        <f>F9</f>
        <v>4.2720000000000002</v>
      </c>
    </row>
    <row r="15" spans="1:8" ht="16.350000000000001" customHeight="1">
      <c r="A15" s="3" t="s">
        <v>75</v>
      </c>
      <c r="B15" s="4"/>
      <c r="C15" s="3" t="s">
        <v>76</v>
      </c>
      <c r="D15" s="17"/>
      <c r="E15" s="3" t="s">
        <v>77</v>
      </c>
      <c r="F15" s="4"/>
      <c r="G15" s="3" t="s">
        <v>78</v>
      </c>
      <c r="H15" s="4"/>
    </row>
    <row r="16" spans="1:8" ht="16.350000000000001" customHeight="1">
      <c r="A16" s="3" t="s">
        <v>79</v>
      </c>
      <c r="B16" s="4"/>
      <c r="C16" s="3" t="s">
        <v>80</v>
      </c>
      <c r="D16" s="17"/>
      <c r="E16" s="3" t="s">
        <v>81</v>
      </c>
      <c r="F16" s="4">
        <f>VLOOKUP(封面!E5,[2]Sheet1!$A:$AE,31,0)/10000</f>
        <v>0</v>
      </c>
      <c r="G16" s="3" t="s">
        <v>82</v>
      </c>
      <c r="H16" s="4"/>
    </row>
    <row r="17" spans="1:8" ht="16.350000000000001" customHeight="1">
      <c r="A17" s="3" t="s">
        <v>83</v>
      </c>
      <c r="B17" s="4"/>
      <c r="C17" s="3" t="s">
        <v>84</v>
      </c>
      <c r="D17" s="17"/>
      <c r="E17" s="3" t="s">
        <v>85</v>
      </c>
      <c r="F17" s="4"/>
      <c r="G17" s="3" t="s">
        <v>86</v>
      </c>
      <c r="H17" s="4"/>
    </row>
    <row r="18" spans="1:8" ht="16.350000000000001" customHeight="1">
      <c r="A18" s="3" t="s">
        <v>87</v>
      </c>
      <c r="B18" s="4"/>
      <c r="C18" s="3" t="s">
        <v>88</v>
      </c>
      <c r="D18" s="17"/>
      <c r="E18" s="3" t="s">
        <v>89</v>
      </c>
      <c r="F18" s="4"/>
      <c r="G18" s="3" t="s">
        <v>90</v>
      </c>
      <c r="H18" s="4"/>
    </row>
    <row r="19" spans="1:8" ht="16.350000000000001" customHeight="1">
      <c r="A19" s="3" t="s">
        <v>91</v>
      </c>
      <c r="B19" s="4"/>
      <c r="C19" s="3" t="s">
        <v>92</v>
      </c>
      <c r="D19" s="17"/>
      <c r="E19" s="3" t="s">
        <v>93</v>
      </c>
      <c r="F19" s="4"/>
      <c r="G19" s="3" t="s">
        <v>94</v>
      </c>
      <c r="H19" s="4"/>
    </row>
    <row r="20" spans="1:8" ht="16.350000000000001" customHeight="1">
      <c r="A20" s="11" t="s">
        <v>95</v>
      </c>
      <c r="B20" s="10"/>
      <c r="C20" s="3" t="s">
        <v>96</v>
      </c>
      <c r="D20" s="17"/>
      <c r="E20" s="3" t="s">
        <v>97</v>
      </c>
      <c r="F20" s="4"/>
      <c r="G20" s="3"/>
      <c r="H20" s="4"/>
    </row>
    <row r="21" spans="1:8" ht="16.350000000000001" customHeight="1">
      <c r="A21" s="11" t="s">
        <v>98</v>
      </c>
      <c r="B21" s="10"/>
      <c r="C21" s="3" t="s">
        <v>99</v>
      </c>
      <c r="D21" s="17"/>
      <c r="E21" s="11" t="s">
        <v>100</v>
      </c>
      <c r="F21" s="10"/>
      <c r="G21" s="3"/>
      <c r="H21" s="4"/>
    </row>
    <row r="22" spans="1:8" ht="16.350000000000001" customHeight="1">
      <c r="A22" s="11" t="s">
        <v>101</v>
      </c>
      <c r="B22" s="10"/>
      <c r="C22" s="3" t="s">
        <v>102</v>
      </c>
      <c r="D22" s="17"/>
      <c r="E22" s="3"/>
      <c r="F22" s="3"/>
      <c r="G22" s="3"/>
      <c r="H22" s="4"/>
    </row>
    <row r="23" spans="1:8" ht="16.350000000000001" customHeight="1">
      <c r="A23" s="11" t="s">
        <v>103</v>
      </c>
      <c r="B23" s="10">
        <f>VLOOKUP(封面!E5,[2]Sheet1!$A:$AI,35,0)/10000</f>
        <v>1.68</v>
      </c>
      <c r="C23" s="3" t="s">
        <v>104</v>
      </c>
      <c r="D23" s="17"/>
      <c r="E23" s="3"/>
      <c r="F23" s="3"/>
      <c r="G23" s="3"/>
      <c r="H23" s="4"/>
    </row>
    <row r="24" spans="1:8" ht="16.350000000000001" customHeight="1">
      <c r="A24" s="11" t="s">
        <v>105</v>
      </c>
      <c r="B24" s="10"/>
      <c r="C24" s="3" t="s">
        <v>106</v>
      </c>
      <c r="D24" s="17"/>
      <c r="E24" s="3"/>
      <c r="F24" s="3"/>
      <c r="G24" s="3"/>
      <c r="H24" s="4"/>
    </row>
    <row r="25" spans="1:8" ht="16.350000000000001" customHeight="1">
      <c r="A25" s="3" t="s">
        <v>107</v>
      </c>
      <c r="B25" s="4"/>
      <c r="C25" s="3" t="s">
        <v>108</v>
      </c>
      <c r="D25" s="17"/>
      <c r="E25" s="3"/>
      <c r="F25" s="3"/>
      <c r="G25" s="3"/>
      <c r="H25" s="4"/>
    </row>
    <row r="26" spans="1:8" ht="16.350000000000001" customHeight="1">
      <c r="A26" s="3" t="s">
        <v>109</v>
      </c>
      <c r="B26" s="4"/>
      <c r="C26" s="3" t="s">
        <v>110</v>
      </c>
      <c r="D26" s="17"/>
      <c r="E26" s="3"/>
      <c r="F26" s="3"/>
      <c r="G26" s="3"/>
      <c r="H26" s="4"/>
    </row>
    <row r="27" spans="1:8" ht="16.350000000000001" customHeight="1">
      <c r="A27" s="3" t="s">
        <v>111</v>
      </c>
      <c r="B27" s="4"/>
      <c r="C27" s="3" t="s">
        <v>112</v>
      </c>
      <c r="D27" s="17"/>
      <c r="E27" s="3"/>
      <c r="F27" s="3"/>
      <c r="G27" s="3"/>
      <c r="H27" s="4"/>
    </row>
    <row r="28" spans="1:8" ht="16.350000000000001" customHeight="1">
      <c r="A28" s="11" t="s">
        <v>113</v>
      </c>
      <c r="B28" s="10"/>
      <c r="C28" s="3" t="s">
        <v>114</v>
      </c>
      <c r="D28" s="17"/>
      <c r="E28" s="3"/>
      <c r="F28" s="3"/>
      <c r="G28" s="3"/>
      <c r="H28" s="4"/>
    </row>
    <row r="29" spans="1:8" ht="16.350000000000001" customHeight="1">
      <c r="A29" s="11" t="s">
        <v>115</v>
      </c>
      <c r="B29" s="10"/>
      <c r="C29" s="3" t="s">
        <v>116</v>
      </c>
      <c r="D29" s="17"/>
      <c r="E29" s="3"/>
      <c r="F29" s="3"/>
      <c r="G29" s="3"/>
      <c r="H29" s="4"/>
    </row>
    <row r="30" spans="1:8" ht="16.350000000000001" customHeight="1">
      <c r="A30" s="11" t="s">
        <v>117</v>
      </c>
      <c r="B30" s="10"/>
      <c r="C30" s="3" t="s">
        <v>118</v>
      </c>
      <c r="D30" s="17"/>
      <c r="E30" s="3"/>
      <c r="F30" s="3"/>
      <c r="G30" s="3"/>
      <c r="H30" s="4"/>
    </row>
    <row r="31" spans="1:8" ht="16.350000000000001" customHeight="1">
      <c r="A31" s="11" t="s">
        <v>119</v>
      </c>
      <c r="B31" s="10"/>
      <c r="C31" s="3" t="s">
        <v>120</v>
      </c>
      <c r="D31" s="17"/>
      <c r="E31" s="3"/>
      <c r="F31" s="3"/>
      <c r="G31" s="3"/>
      <c r="H31" s="4"/>
    </row>
    <row r="32" spans="1:8" ht="16.350000000000001" customHeight="1">
      <c r="A32" s="11" t="s">
        <v>121</v>
      </c>
      <c r="B32" s="10">
        <f>VLOOKUP(封面!E5,[2]Sheet1!$A:$L,12,0)/10000</f>
        <v>20.375399999999999</v>
      </c>
      <c r="C32" s="3" t="s">
        <v>122</v>
      </c>
      <c r="D32" s="17"/>
      <c r="E32" s="3"/>
      <c r="F32" s="3"/>
      <c r="G32" s="3"/>
      <c r="H32" s="4"/>
    </row>
    <row r="33" spans="1:8" ht="16.350000000000001" customHeight="1">
      <c r="A33" s="3"/>
      <c r="B33" s="3"/>
      <c r="C33" s="3" t="s">
        <v>123</v>
      </c>
      <c r="D33" s="17"/>
      <c r="E33" s="3"/>
      <c r="F33" s="3"/>
      <c r="G33" s="3"/>
      <c r="H33" s="3"/>
    </row>
    <row r="34" spans="1:8" ht="16.350000000000001" customHeight="1">
      <c r="A34" s="3"/>
      <c r="B34" s="3"/>
      <c r="C34" s="3" t="s">
        <v>124</v>
      </c>
      <c r="D34" s="17"/>
      <c r="E34" s="3"/>
      <c r="F34" s="3"/>
      <c r="G34" s="3"/>
      <c r="H34" s="3"/>
    </row>
    <row r="35" spans="1:8" ht="16.350000000000001" customHeight="1">
      <c r="A35" s="3"/>
      <c r="B35" s="3"/>
      <c r="C35" s="3" t="s">
        <v>125</v>
      </c>
      <c r="D35" s="17"/>
      <c r="E35" s="3"/>
      <c r="F35" s="3"/>
      <c r="G35" s="3"/>
      <c r="H35" s="3"/>
    </row>
    <row r="36" spans="1:8" ht="16.350000000000001" customHeight="1">
      <c r="A36" s="3"/>
      <c r="B36" s="3"/>
      <c r="C36" s="3"/>
      <c r="D36" s="3"/>
      <c r="E36" s="3"/>
      <c r="F36" s="3"/>
      <c r="G36" s="3"/>
      <c r="H36" s="3"/>
    </row>
    <row r="37" spans="1:8" ht="16.350000000000001" customHeight="1">
      <c r="A37" s="11" t="s">
        <v>126</v>
      </c>
      <c r="B37" s="10">
        <f>SUM(B32+B23+B6)</f>
        <v>426.19186999999999</v>
      </c>
      <c r="C37" s="11" t="s">
        <v>127</v>
      </c>
      <c r="D37" s="10">
        <f>D13+D10</f>
        <v>426.19186999999999</v>
      </c>
      <c r="E37" s="11" t="s">
        <v>127</v>
      </c>
      <c r="F37" s="10">
        <f>F10+F6</f>
        <v>426.19186999999999</v>
      </c>
      <c r="G37" s="11" t="s">
        <v>127</v>
      </c>
      <c r="H37" s="10">
        <f>H14+H8+H7+H6</f>
        <v>426.19186999999999</v>
      </c>
    </row>
    <row r="38" spans="1:8" ht="16.350000000000001" customHeight="1">
      <c r="A38" s="11" t="s">
        <v>128</v>
      </c>
      <c r="B38" s="10"/>
      <c r="C38" s="11" t="s">
        <v>129</v>
      </c>
      <c r="D38" s="10"/>
      <c r="E38" s="11" t="s">
        <v>129</v>
      </c>
      <c r="F38" s="10"/>
      <c r="G38" s="11" t="s">
        <v>129</v>
      </c>
      <c r="H38" s="10"/>
    </row>
    <row r="39" spans="1:8" ht="16.350000000000001" customHeight="1">
      <c r="A39" s="3"/>
      <c r="B39" s="4"/>
      <c r="C39" s="3"/>
      <c r="D39" s="4"/>
      <c r="E39" s="11"/>
      <c r="F39" s="10"/>
      <c r="G39" s="11"/>
      <c r="H39" s="10"/>
    </row>
    <row r="40" spans="1:8" ht="16.350000000000001" customHeight="1">
      <c r="A40" s="11" t="s">
        <v>130</v>
      </c>
      <c r="B40" s="10">
        <f>B37</f>
        <v>426.19186999999999</v>
      </c>
      <c r="C40" s="11" t="s">
        <v>131</v>
      </c>
      <c r="D40" s="10">
        <f>D37</f>
        <v>426.19186999999999</v>
      </c>
      <c r="E40" s="11" t="s">
        <v>131</v>
      </c>
      <c r="F40" s="10">
        <f>F37</f>
        <v>426.19186999999999</v>
      </c>
      <c r="G40" s="11" t="s">
        <v>131</v>
      </c>
      <c r="H40" s="10">
        <f>H37</f>
        <v>426.19186999999999</v>
      </c>
    </row>
  </sheetData>
  <mergeCells count="5">
    <mergeCell ref="A2:H2"/>
    <mergeCell ref="A3:F3"/>
    <mergeCell ref="G3:H3"/>
    <mergeCell ref="A4:B4"/>
    <mergeCell ref="C4:H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tabSelected="1" workbookViewId="0">
      <selection activeCell="A3" sqref="A3:W3"/>
    </sheetView>
  </sheetViews>
  <sheetFormatPr defaultColWidth="10" defaultRowHeight="13.5"/>
  <cols>
    <col min="1" max="1" width="5.875" customWidth="1"/>
    <col min="2" max="2" width="16.125" customWidth="1"/>
    <col min="3" max="3" width="9.375" customWidth="1"/>
    <col min="4" max="4" width="8" customWidth="1"/>
    <col min="5" max="25" width="7.75" customWidth="1"/>
  </cols>
  <sheetData>
    <row r="1" spans="1:25" ht="16.350000000000001" customHeight="1">
      <c r="A1" s="1"/>
      <c r="X1" s="65" t="s">
        <v>132</v>
      </c>
      <c r="Y1" s="65"/>
    </row>
    <row r="2" spans="1:25" ht="33.6" customHeight="1">
      <c r="A2" s="66" t="s">
        <v>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</row>
    <row r="3" spans="1:25" ht="22.35" customHeight="1">
      <c r="A3" s="62" t="str">
        <f>'1收支总表'!A3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3" t="s">
        <v>31</v>
      </c>
      <c r="Y3" s="63"/>
    </row>
    <row r="4" spans="1:25" ht="22.35" customHeight="1">
      <c r="A4" s="67" t="s">
        <v>133</v>
      </c>
      <c r="B4" s="67" t="s">
        <v>134</v>
      </c>
      <c r="C4" s="67" t="s">
        <v>135</v>
      </c>
      <c r="D4" s="67" t="s">
        <v>136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 t="s">
        <v>128</v>
      </c>
      <c r="T4" s="67"/>
      <c r="U4" s="67"/>
      <c r="V4" s="67"/>
      <c r="W4" s="67"/>
      <c r="X4" s="67"/>
      <c r="Y4" s="67"/>
    </row>
    <row r="5" spans="1:25" ht="22.35" customHeight="1">
      <c r="A5" s="67"/>
      <c r="B5" s="67"/>
      <c r="C5" s="67"/>
      <c r="D5" s="67" t="s">
        <v>137</v>
      </c>
      <c r="E5" s="67" t="s">
        <v>138</v>
      </c>
      <c r="F5" s="67" t="s">
        <v>139</v>
      </c>
      <c r="G5" s="67" t="s">
        <v>140</v>
      </c>
      <c r="H5" s="67" t="s">
        <v>141</v>
      </c>
      <c r="I5" s="67" t="s">
        <v>142</v>
      </c>
      <c r="J5" s="67" t="s">
        <v>143</v>
      </c>
      <c r="K5" s="67"/>
      <c r="L5" s="67"/>
      <c r="M5" s="67"/>
      <c r="N5" s="67" t="s">
        <v>144</v>
      </c>
      <c r="O5" s="67" t="s">
        <v>145</v>
      </c>
      <c r="P5" s="67" t="s">
        <v>146</v>
      </c>
      <c r="Q5" s="67" t="s">
        <v>147</v>
      </c>
      <c r="R5" s="67" t="s">
        <v>148</v>
      </c>
      <c r="S5" s="67" t="s">
        <v>137</v>
      </c>
      <c r="T5" s="67" t="s">
        <v>138</v>
      </c>
      <c r="U5" s="67" t="s">
        <v>139</v>
      </c>
      <c r="V5" s="67" t="s">
        <v>140</v>
      </c>
      <c r="W5" s="67" t="s">
        <v>141</v>
      </c>
      <c r="X5" s="67" t="s">
        <v>142</v>
      </c>
      <c r="Y5" s="67" t="s">
        <v>149</v>
      </c>
    </row>
    <row r="6" spans="1:25" ht="22.35" customHeight="1">
      <c r="A6" s="67"/>
      <c r="B6" s="67"/>
      <c r="C6" s="67"/>
      <c r="D6" s="67"/>
      <c r="E6" s="67"/>
      <c r="F6" s="67"/>
      <c r="G6" s="67"/>
      <c r="H6" s="67"/>
      <c r="I6" s="67"/>
      <c r="J6" s="14" t="s">
        <v>150</v>
      </c>
      <c r="K6" s="14" t="s">
        <v>151</v>
      </c>
      <c r="L6" s="14" t="s">
        <v>152</v>
      </c>
      <c r="M6" s="14" t="s">
        <v>141</v>
      </c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</row>
    <row r="7" spans="1:25" ht="22.9" customHeight="1">
      <c r="A7" s="11"/>
      <c r="B7" s="11" t="s">
        <v>135</v>
      </c>
      <c r="C7" s="24">
        <f>C9</f>
        <v>426.19186999999999</v>
      </c>
      <c r="D7" s="24">
        <f>D8</f>
        <v>426.19186999999999</v>
      </c>
      <c r="E7" s="24">
        <f>E9</f>
        <v>404.13646999999997</v>
      </c>
      <c r="F7" s="24"/>
      <c r="G7" s="24"/>
      <c r="H7" s="24"/>
      <c r="I7" s="24">
        <f>I9</f>
        <v>1.68</v>
      </c>
      <c r="J7" s="24"/>
      <c r="K7" s="24"/>
      <c r="L7" s="24"/>
      <c r="M7" s="24"/>
      <c r="N7" s="24"/>
      <c r="O7" s="24"/>
      <c r="P7" s="24"/>
      <c r="Q7" s="24"/>
      <c r="R7" s="24">
        <f>R9</f>
        <v>20.375399999999999</v>
      </c>
      <c r="S7" s="24"/>
      <c r="T7" s="24"/>
      <c r="U7" s="24"/>
      <c r="V7" s="24"/>
      <c r="W7" s="24"/>
      <c r="X7" s="24"/>
      <c r="Y7" s="24"/>
    </row>
    <row r="8" spans="1:25" ht="22.9" customHeight="1">
      <c r="A8" s="9">
        <f>A9</f>
        <v>127019</v>
      </c>
      <c r="B8" s="9" t="str">
        <f>B9</f>
        <v>益阳市赫山区黄泥湖学校</v>
      </c>
      <c r="C8" s="24">
        <f>C9</f>
        <v>426.19186999999999</v>
      </c>
      <c r="D8" s="24">
        <f>D9</f>
        <v>426.19186999999999</v>
      </c>
      <c r="E8" s="24">
        <f>E9</f>
        <v>404.13646999999997</v>
      </c>
      <c r="F8" s="24"/>
      <c r="G8" s="24"/>
      <c r="H8" s="24"/>
      <c r="I8" s="24">
        <f>I9</f>
        <v>1.68</v>
      </c>
      <c r="J8" s="24"/>
      <c r="K8" s="24"/>
      <c r="L8" s="24"/>
      <c r="M8" s="24"/>
      <c r="N8" s="24"/>
      <c r="O8" s="24"/>
      <c r="P8" s="24"/>
      <c r="Q8" s="24"/>
      <c r="R8" s="24">
        <f>R9</f>
        <v>20.375399999999999</v>
      </c>
      <c r="S8" s="24"/>
      <c r="T8" s="24"/>
      <c r="U8" s="24"/>
      <c r="V8" s="24"/>
      <c r="W8" s="24"/>
      <c r="X8" s="24"/>
      <c r="Y8" s="24"/>
    </row>
    <row r="9" spans="1:25" ht="22.9" customHeight="1">
      <c r="A9" s="51">
        <f>封面!E4</f>
        <v>127019</v>
      </c>
      <c r="B9" s="51" t="str">
        <f>封面!E5</f>
        <v>益阳市赫山区黄泥湖学校</v>
      </c>
      <c r="C9" s="17">
        <f>D9</f>
        <v>426.19186999999999</v>
      </c>
      <c r="D9" s="17">
        <f>E9+I9+R9</f>
        <v>426.19186999999999</v>
      </c>
      <c r="E9" s="4">
        <f>'1收支总表'!B6</f>
        <v>404.13646999999997</v>
      </c>
      <c r="F9" s="4"/>
      <c r="G9" s="4"/>
      <c r="H9" s="4"/>
      <c r="I9" s="4">
        <f>'1收支总表'!B23</f>
        <v>1.68</v>
      </c>
      <c r="J9" s="4"/>
      <c r="K9" s="4"/>
      <c r="L9" s="4"/>
      <c r="M9" s="4"/>
      <c r="N9" s="4"/>
      <c r="O9" s="4"/>
      <c r="P9" s="4"/>
      <c r="Q9" s="4"/>
      <c r="R9" s="4">
        <f>'1收支总表'!B32</f>
        <v>20.375399999999999</v>
      </c>
      <c r="S9" s="4"/>
      <c r="T9" s="4"/>
      <c r="U9" s="4"/>
      <c r="V9" s="4"/>
      <c r="W9" s="4"/>
      <c r="X9" s="4"/>
      <c r="Y9" s="4"/>
    </row>
    <row r="10" spans="1:25" ht="16.350000000000001" customHeight="1"/>
    <row r="11" spans="1:25" ht="16.350000000000001" customHeight="1">
      <c r="G11" s="1"/>
    </row>
  </sheetData>
  <mergeCells count="28">
    <mergeCell ref="X5:X6"/>
    <mergeCell ref="Y5:Y6"/>
    <mergeCell ref="S5:S6"/>
    <mergeCell ref="T5:T6"/>
    <mergeCell ref="U5:U6"/>
    <mergeCell ref="V5:V6"/>
    <mergeCell ref="W5:W6"/>
    <mergeCell ref="N5:N6"/>
    <mergeCell ref="O5:O6"/>
    <mergeCell ref="P5:P6"/>
    <mergeCell ref="Q5:Q6"/>
    <mergeCell ref="R5:R6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X1:Y1"/>
    <mergeCell ref="A2:Y2"/>
    <mergeCell ref="A3:W3"/>
    <mergeCell ref="X3:Y3"/>
    <mergeCell ref="D4:R4"/>
    <mergeCell ref="S4:Y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E9" sqref="E9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</cols>
  <sheetData>
    <row r="1" spans="1:11" ht="16.350000000000001" customHeight="1">
      <c r="A1" s="1"/>
      <c r="D1" s="40"/>
      <c r="K1" s="13" t="s">
        <v>153</v>
      </c>
    </row>
    <row r="2" spans="1:11" ht="31.9" customHeight="1">
      <c r="A2" s="66" t="s">
        <v>8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4.95" customHeight="1">
      <c r="A3" s="68" t="str">
        <f>'1收支总表'!A3</f>
        <v>部门：127019_益阳市赫山区黄泥湖学校</v>
      </c>
      <c r="B3" s="68"/>
      <c r="C3" s="68"/>
      <c r="D3" s="68"/>
      <c r="E3" s="68"/>
      <c r="F3" s="68"/>
      <c r="G3" s="68"/>
      <c r="H3" s="68"/>
      <c r="I3" s="68"/>
      <c r="J3" s="68"/>
      <c r="K3" s="7" t="s">
        <v>31</v>
      </c>
    </row>
    <row r="4" spans="1:11" ht="27.6" customHeight="1">
      <c r="A4" s="64" t="s">
        <v>154</v>
      </c>
      <c r="B4" s="64"/>
      <c r="C4" s="64"/>
      <c r="D4" s="64" t="s">
        <v>155</v>
      </c>
      <c r="E4" s="64" t="s">
        <v>156</v>
      </c>
      <c r="F4" s="64" t="s">
        <v>135</v>
      </c>
      <c r="G4" s="64" t="s">
        <v>157</v>
      </c>
      <c r="H4" s="64" t="s">
        <v>158</v>
      </c>
      <c r="I4" s="64" t="s">
        <v>159</v>
      </c>
      <c r="J4" s="64" t="s">
        <v>160</v>
      </c>
      <c r="K4" s="64" t="s">
        <v>161</v>
      </c>
    </row>
    <row r="5" spans="1:11" ht="25.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</row>
    <row r="6" spans="1:11" ht="22.9" customHeight="1">
      <c r="A6" s="30"/>
      <c r="B6" s="30"/>
      <c r="C6" s="30"/>
      <c r="D6" s="41" t="s">
        <v>135</v>
      </c>
      <c r="E6" s="41"/>
      <c r="F6" s="42">
        <f>'1收支总表'!B37</f>
        <v>426.19186999999999</v>
      </c>
      <c r="G6" s="42">
        <f>G7</f>
        <v>412.11559999999997</v>
      </c>
      <c r="H6" s="42">
        <f>H7</f>
        <v>14.076269999999999</v>
      </c>
      <c r="I6" s="42"/>
      <c r="J6" s="41"/>
      <c r="K6" s="41"/>
    </row>
    <row r="7" spans="1:11" ht="22.9" customHeight="1">
      <c r="A7" s="43"/>
      <c r="B7" s="43"/>
      <c r="C7" s="43"/>
      <c r="D7" s="44">
        <f>封面!E4</f>
        <v>127019</v>
      </c>
      <c r="E7" s="44" t="str">
        <f>封面!E5</f>
        <v>益阳市赫山区黄泥湖学校</v>
      </c>
      <c r="F7" s="45">
        <f>G7+H7</f>
        <v>426.19186999999999</v>
      </c>
      <c r="G7" s="45">
        <f>G8</f>
        <v>412.11559999999997</v>
      </c>
      <c r="H7" s="45">
        <f>H8</f>
        <v>14.076269999999999</v>
      </c>
      <c r="I7" s="45"/>
      <c r="J7" s="50"/>
      <c r="K7" s="50"/>
    </row>
    <row r="8" spans="1:11" ht="22.9" customHeight="1">
      <c r="A8" s="43"/>
      <c r="B8" s="43"/>
      <c r="C8" s="43"/>
      <c r="D8" s="44">
        <f>D7</f>
        <v>127019</v>
      </c>
      <c r="E8" s="44" t="str">
        <f>E7</f>
        <v>益阳市赫山区黄泥湖学校</v>
      </c>
      <c r="F8" s="45">
        <f>G8+H8</f>
        <v>426.19186999999999</v>
      </c>
      <c r="G8" s="45">
        <f>G11+G13</f>
        <v>412.11559999999997</v>
      </c>
      <c r="H8" s="45">
        <f>H9+H10+H11+H12</f>
        <v>14.076269999999999</v>
      </c>
      <c r="I8" s="45"/>
      <c r="J8" s="50"/>
      <c r="K8" s="50"/>
    </row>
    <row r="9" spans="1:11" ht="22.9" customHeight="1">
      <c r="A9" s="46" t="s">
        <v>165</v>
      </c>
      <c r="B9" s="46" t="s">
        <v>166</v>
      </c>
      <c r="C9" s="46" t="s">
        <v>167</v>
      </c>
      <c r="D9" s="47" t="s">
        <v>168</v>
      </c>
      <c r="E9" s="48" t="s">
        <v>169</v>
      </c>
      <c r="F9" s="49">
        <v>0</v>
      </c>
      <c r="G9" s="49"/>
      <c r="H9" s="49">
        <v>0</v>
      </c>
      <c r="I9" s="49"/>
      <c r="J9" s="48"/>
      <c r="K9" s="48"/>
    </row>
    <row r="10" spans="1:11" ht="22.9" customHeight="1">
      <c r="A10" s="46" t="s">
        <v>165</v>
      </c>
      <c r="B10" s="46" t="s">
        <v>170</v>
      </c>
      <c r="C10" s="46" t="s">
        <v>166</v>
      </c>
      <c r="D10" s="47" t="s">
        <v>171</v>
      </c>
      <c r="E10" s="48" t="s">
        <v>172</v>
      </c>
      <c r="F10" s="49">
        <v>0</v>
      </c>
      <c r="G10" s="49"/>
      <c r="H10" s="49">
        <v>0</v>
      </c>
      <c r="I10" s="49"/>
      <c r="J10" s="48"/>
      <c r="K10" s="48"/>
    </row>
    <row r="11" spans="1:11" ht="22.9" customHeight="1">
      <c r="A11" s="46" t="s">
        <v>165</v>
      </c>
      <c r="B11" s="46" t="s">
        <v>170</v>
      </c>
      <c r="C11" s="46" t="s">
        <v>167</v>
      </c>
      <c r="D11" s="47" t="s">
        <v>173</v>
      </c>
      <c r="E11" s="48" t="s">
        <v>174</v>
      </c>
      <c r="F11" s="49">
        <f>G11+H11</f>
        <v>405.81646999999998</v>
      </c>
      <c r="G11" s="49">
        <f>F6-H11-G13</f>
        <v>391.74020000000002</v>
      </c>
      <c r="H11" s="49">
        <f>'1收支总表'!F10</f>
        <v>14.076269999999999</v>
      </c>
      <c r="I11" s="49"/>
      <c r="J11" s="48"/>
      <c r="K11" s="48"/>
    </row>
    <row r="12" spans="1:11" ht="22.9" customHeight="1">
      <c r="A12" s="46" t="s">
        <v>165</v>
      </c>
      <c r="B12" s="46" t="s">
        <v>175</v>
      </c>
      <c r="C12" s="46" t="s">
        <v>170</v>
      </c>
      <c r="D12" s="47" t="s">
        <v>176</v>
      </c>
      <c r="E12" s="48" t="s">
        <v>177</v>
      </c>
      <c r="F12" s="49">
        <v>0</v>
      </c>
      <c r="G12" s="49"/>
      <c r="H12" s="49">
        <v>0</v>
      </c>
      <c r="I12" s="49"/>
      <c r="J12" s="48"/>
      <c r="K12" s="48"/>
    </row>
    <row r="13" spans="1:11" ht="22.9" customHeight="1">
      <c r="A13" s="46" t="s">
        <v>178</v>
      </c>
      <c r="B13" s="46" t="s">
        <v>179</v>
      </c>
      <c r="C13" s="46" t="s">
        <v>180</v>
      </c>
      <c r="D13" s="47" t="s">
        <v>181</v>
      </c>
      <c r="E13" s="48" t="s">
        <v>182</v>
      </c>
      <c r="F13" s="49">
        <f>G13</f>
        <v>20.375399999999999</v>
      </c>
      <c r="G13" s="49">
        <f>'1收支总表'!B32</f>
        <v>20.375399999999999</v>
      </c>
      <c r="H13" s="49"/>
      <c r="I13" s="49"/>
      <c r="J13" s="48"/>
      <c r="K13" s="48"/>
    </row>
    <row r="14" spans="1:11" ht="16.350000000000001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workbookViewId="0">
      <selection activeCell="F9" sqref="F9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375" customWidth="1"/>
    <col min="7" max="8" width="8.625" customWidth="1"/>
    <col min="9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1" width="9.75" customWidth="1"/>
  </cols>
  <sheetData>
    <row r="1" spans="1:20" ht="16.350000000000001" customHeight="1">
      <c r="A1" s="1"/>
      <c r="S1" s="65" t="s">
        <v>183</v>
      </c>
      <c r="T1" s="65"/>
    </row>
    <row r="2" spans="1:20" ht="42.2" customHeight="1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19.899999999999999" customHeight="1">
      <c r="A3" s="62" t="str">
        <f>'3支出总表'!A3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19.899999999999999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186</v>
      </c>
      <c r="G4" s="67" t="s">
        <v>187</v>
      </c>
      <c r="H4" s="67" t="s">
        <v>188</v>
      </c>
      <c r="I4" s="67" t="s">
        <v>189</v>
      </c>
      <c r="J4" s="67" t="s">
        <v>190</v>
      </c>
      <c r="K4" s="67" t="s">
        <v>191</v>
      </c>
      <c r="L4" s="67" t="s">
        <v>192</v>
      </c>
      <c r="M4" s="67" t="s">
        <v>193</v>
      </c>
      <c r="N4" s="67" t="s">
        <v>194</v>
      </c>
      <c r="O4" s="67" t="s">
        <v>195</v>
      </c>
      <c r="P4" s="67" t="s">
        <v>196</v>
      </c>
      <c r="Q4" s="67" t="s">
        <v>197</v>
      </c>
      <c r="R4" s="67" t="s">
        <v>198</v>
      </c>
      <c r="S4" s="67" t="s">
        <v>199</v>
      </c>
      <c r="T4" s="67" t="s">
        <v>200</v>
      </c>
    </row>
    <row r="5" spans="1:20" ht="20.65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ht="22.9" customHeight="1">
      <c r="A6" s="11"/>
      <c r="B6" s="11"/>
      <c r="C6" s="11"/>
      <c r="D6" s="11"/>
      <c r="E6" s="11" t="s">
        <v>135</v>
      </c>
      <c r="F6" s="10">
        <f>'1收支总表'!B37</f>
        <v>426.19186999999999</v>
      </c>
      <c r="G6" s="10">
        <f>G8</f>
        <v>398.82240000000002</v>
      </c>
      <c r="H6" s="10">
        <f>H7</f>
        <v>23.097470000000001</v>
      </c>
      <c r="I6" s="10">
        <f>I8</f>
        <v>0</v>
      </c>
      <c r="J6" s="10"/>
      <c r="K6" s="10"/>
      <c r="L6" s="10"/>
      <c r="M6" s="10"/>
      <c r="N6" s="10"/>
      <c r="O6" s="10">
        <f>O9</f>
        <v>4.2720000000000002</v>
      </c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>
        <f>'3支出总表'!D7</f>
        <v>127019</v>
      </c>
      <c r="E7" s="9" t="str">
        <f>'3支出总表'!E7</f>
        <v>益阳市赫山区黄泥湖学校</v>
      </c>
      <c r="F7" s="10">
        <f>F8</f>
        <v>426.19186999999999</v>
      </c>
      <c r="G7" s="10">
        <f>G8</f>
        <v>398.82240000000002</v>
      </c>
      <c r="H7" s="10">
        <f>H8</f>
        <v>23.097470000000001</v>
      </c>
      <c r="I7" s="10">
        <f>I8</f>
        <v>0</v>
      </c>
      <c r="J7" s="10"/>
      <c r="K7" s="10"/>
      <c r="L7" s="10"/>
      <c r="M7" s="10"/>
      <c r="N7" s="10"/>
      <c r="O7" s="10">
        <f>O8</f>
        <v>4.2720000000000002</v>
      </c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>
        <f t="shared" ref="D8:D13" si="0">D7</f>
        <v>127019</v>
      </c>
      <c r="E8" s="16" t="str">
        <f>E7</f>
        <v>益阳市赫山区黄泥湖学校</v>
      </c>
      <c r="F8" s="39">
        <f>F9+F10</f>
        <v>426.19186999999999</v>
      </c>
      <c r="G8" s="39">
        <f>G9+G10</f>
        <v>398.82240000000002</v>
      </c>
      <c r="H8" s="39">
        <f>H9</f>
        <v>23.097470000000001</v>
      </c>
      <c r="I8" s="39">
        <f>I9</f>
        <v>0</v>
      </c>
      <c r="J8" s="39"/>
      <c r="K8" s="39"/>
      <c r="L8" s="39"/>
      <c r="M8" s="39"/>
      <c r="N8" s="39"/>
      <c r="O8" s="39">
        <f>O9</f>
        <v>4.2720000000000002</v>
      </c>
      <c r="P8" s="39"/>
      <c r="Q8" s="39"/>
      <c r="R8" s="39"/>
      <c r="S8" s="39"/>
      <c r="T8" s="39"/>
    </row>
    <row r="9" spans="1:20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127019</v>
      </c>
      <c r="E9" s="20" t="s">
        <v>174</v>
      </c>
      <c r="F9" s="21">
        <f>G9+H9+O9</f>
        <v>405.81646999999998</v>
      </c>
      <c r="G9" s="21">
        <f>F6-G10-O9-H9</f>
        <v>378.447</v>
      </c>
      <c r="H9" s="21">
        <f>'1收支总表'!H7</f>
        <v>23.097470000000001</v>
      </c>
      <c r="I9" s="21">
        <f>'1收支总表'!H8</f>
        <v>0</v>
      </c>
      <c r="J9" s="21"/>
      <c r="K9" s="21"/>
      <c r="L9" s="21"/>
      <c r="M9" s="21"/>
      <c r="N9" s="21"/>
      <c r="O9" s="21">
        <f>'1收支总表'!H14</f>
        <v>4.2720000000000002</v>
      </c>
      <c r="P9" s="21"/>
      <c r="Q9" s="21"/>
      <c r="R9" s="21"/>
      <c r="S9" s="21"/>
      <c r="T9" s="21"/>
    </row>
    <row r="10" spans="1:20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127019</v>
      </c>
      <c r="E10" s="20" t="s">
        <v>182</v>
      </c>
      <c r="F10" s="21">
        <f>G10</f>
        <v>20.375399999999999</v>
      </c>
      <c r="G10" s="21">
        <f>'1收支总表'!D13</f>
        <v>20.375399999999999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spans="1:20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127019</v>
      </c>
      <c r="E11" s="20" t="s">
        <v>169</v>
      </c>
      <c r="F11" s="21">
        <v>0</v>
      </c>
      <c r="G11" s="21"/>
      <c r="H11" s="21">
        <v>0</v>
      </c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spans="1:20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127019</v>
      </c>
      <c r="E12" s="20" t="s">
        <v>172</v>
      </c>
      <c r="F12" s="21">
        <v>0</v>
      </c>
      <c r="G12" s="21"/>
      <c r="H12" s="21">
        <v>0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0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127019</v>
      </c>
      <c r="E13" s="20" t="s">
        <v>177</v>
      </c>
      <c r="F13" s="21">
        <v>0</v>
      </c>
      <c r="G13" s="21"/>
      <c r="H13" s="21">
        <v>0</v>
      </c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workbookViewId="0">
      <selection activeCell="E9" sqref="E9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.375" customWidth="1"/>
    <col min="7" max="7" width="8.625" customWidth="1"/>
    <col min="8" max="8" width="7.375" customWidth="1"/>
    <col min="9" max="10" width="7.125" customWidth="1"/>
    <col min="11" max="11" width="7.375" customWidth="1"/>
    <col min="12" max="12" width="7.125" customWidth="1"/>
    <col min="13" max="13" width="7.375" customWidth="1"/>
    <col min="14" max="16" width="7.125" customWidth="1"/>
    <col min="17" max="17" width="5.875" customWidth="1"/>
    <col min="18" max="21" width="7.125" customWidth="1"/>
    <col min="22" max="22" width="9.75" customWidth="1"/>
  </cols>
  <sheetData>
    <row r="1" spans="1:21" ht="16.350000000000001" customHeight="1">
      <c r="A1" s="1"/>
      <c r="T1" s="65" t="s">
        <v>201</v>
      </c>
      <c r="U1" s="65"/>
    </row>
    <row r="2" spans="1:21" ht="37.15" customHeight="1">
      <c r="A2" s="66" t="s">
        <v>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spans="1:21" ht="24.2" customHeight="1">
      <c r="A3" s="62" t="str">
        <f>'4支出分类(政府预算)'!A3</f>
        <v>部门：127019_益阳市赫山区黄泥湖学校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3" t="s">
        <v>31</v>
      </c>
      <c r="U3" s="63"/>
    </row>
    <row r="4" spans="1:21" ht="22.35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202</v>
      </c>
      <c r="G4" s="67" t="s">
        <v>157</v>
      </c>
      <c r="H4" s="67"/>
      <c r="I4" s="67"/>
      <c r="J4" s="67"/>
      <c r="K4" s="67" t="s">
        <v>158</v>
      </c>
      <c r="L4" s="67"/>
      <c r="M4" s="67"/>
      <c r="N4" s="67"/>
      <c r="O4" s="67"/>
      <c r="P4" s="67"/>
      <c r="Q4" s="67"/>
      <c r="R4" s="67"/>
      <c r="S4" s="67"/>
      <c r="T4" s="67"/>
      <c r="U4" s="67"/>
    </row>
    <row r="5" spans="1:21" ht="39.6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14" t="s">
        <v>135</v>
      </c>
      <c r="H5" s="14" t="s">
        <v>203</v>
      </c>
      <c r="I5" s="14" t="s">
        <v>204</v>
      </c>
      <c r="J5" s="14" t="s">
        <v>195</v>
      </c>
      <c r="K5" s="14" t="s">
        <v>135</v>
      </c>
      <c r="L5" s="14" t="s">
        <v>205</v>
      </c>
      <c r="M5" s="14" t="s">
        <v>206</v>
      </c>
      <c r="N5" s="14" t="s">
        <v>207</v>
      </c>
      <c r="O5" s="14" t="s">
        <v>197</v>
      </c>
      <c r="P5" s="14" t="s">
        <v>208</v>
      </c>
      <c r="Q5" s="14" t="s">
        <v>209</v>
      </c>
      <c r="R5" s="14" t="s">
        <v>210</v>
      </c>
      <c r="S5" s="14" t="s">
        <v>193</v>
      </c>
      <c r="T5" s="14" t="s">
        <v>196</v>
      </c>
      <c r="U5" s="14" t="s">
        <v>200</v>
      </c>
    </row>
    <row r="6" spans="1:21" ht="22.9" customHeight="1">
      <c r="A6" s="11"/>
      <c r="B6" s="11"/>
      <c r="C6" s="11"/>
      <c r="D6" s="11"/>
      <c r="E6" s="11" t="s">
        <v>135</v>
      </c>
      <c r="F6" s="10">
        <f>G6+K6</f>
        <v>426.19186999999999</v>
      </c>
      <c r="G6" s="10">
        <f>H6+I6+J6</f>
        <v>412.11559999999997</v>
      </c>
      <c r="H6" s="10">
        <f>H8</f>
        <v>398.82240000000002</v>
      </c>
      <c r="I6" s="10">
        <f>I9</f>
        <v>9.0212000000000003</v>
      </c>
      <c r="J6" s="10">
        <f>J9</f>
        <v>4.2720000000000002</v>
      </c>
      <c r="K6" s="10">
        <f>K9</f>
        <v>14.076269999999999</v>
      </c>
      <c r="L6" s="10"/>
      <c r="M6" s="10">
        <f>M9</f>
        <v>14.076269999999999</v>
      </c>
      <c r="N6" s="10"/>
      <c r="O6" s="10"/>
      <c r="P6" s="10"/>
      <c r="Q6" s="10">
        <f>Q9</f>
        <v>0</v>
      </c>
      <c r="R6" s="10"/>
      <c r="S6" s="10"/>
      <c r="T6" s="10"/>
      <c r="U6" s="10"/>
    </row>
    <row r="7" spans="1:21" ht="22.9" customHeight="1">
      <c r="A7" s="11"/>
      <c r="B7" s="11"/>
      <c r="C7" s="11"/>
      <c r="D7" s="9">
        <f>'4支出分类(政府预算)'!D7</f>
        <v>127019</v>
      </c>
      <c r="E7" s="9" t="str">
        <f>'4支出分类(政府预算)'!E7</f>
        <v>益阳市赫山区黄泥湖学校</v>
      </c>
      <c r="F7" s="24">
        <f>G7+K7</f>
        <v>426.19186999999999</v>
      </c>
      <c r="G7" s="10">
        <f>H7+I7+J7</f>
        <v>412.11559999999997</v>
      </c>
      <c r="H7" s="10">
        <f>H8</f>
        <v>398.82240000000002</v>
      </c>
      <c r="I7" s="10">
        <f>I9</f>
        <v>9.0212000000000003</v>
      </c>
      <c r="J7" s="10">
        <f>J9</f>
        <v>4.2720000000000002</v>
      </c>
      <c r="K7" s="10">
        <f>K9</f>
        <v>14.076269999999999</v>
      </c>
      <c r="L7" s="10"/>
      <c r="M7" s="10">
        <f>M9</f>
        <v>14.076269999999999</v>
      </c>
      <c r="N7" s="10"/>
      <c r="O7" s="10"/>
      <c r="P7" s="10"/>
      <c r="Q7" s="10">
        <f>Q8</f>
        <v>0</v>
      </c>
      <c r="R7" s="10"/>
      <c r="S7" s="10"/>
      <c r="T7" s="10"/>
      <c r="U7" s="10"/>
    </row>
    <row r="8" spans="1:21" ht="22.9" customHeight="1">
      <c r="A8" s="18"/>
      <c r="B8" s="18"/>
      <c r="C8" s="18"/>
      <c r="D8" s="16">
        <f t="shared" ref="D8:D13" si="0">D7</f>
        <v>127019</v>
      </c>
      <c r="E8" s="16" t="str">
        <f>E7</f>
        <v>益阳市赫山区黄泥湖学校</v>
      </c>
      <c r="F8" s="24">
        <f>G8+K8</f>
        <v>426.19186999999999</v>
      </c>
      <c r="G8" s="10">
        <f>H8+I8+J8</f>
        <v>412.11559999999997</v>
      </c>
      <c r="H8" s="10">
        <f>H9+H10</f>
        <v>398.82240000000002</v>
      </c>
      <c r="I8" s="10">
        <f>I9</f>
        <v>9.0212000000000003</v>
      </c>
      <c r="J8" s="10">
        <f>J9</f>
        <v>4.2720000000000002</v>
      </c>
      <c r="K8" s="10">
        <f>K9</f>
        <v>14.076269999999999</v>
      </c>
      <c r="L8" s="10"/>
      <c r="M8" s="10">
        <f>M9</f>
        <v>14.076269999999999</v>
      </c>
      <c r="N8" s="10"/>
      <c r="O8" s="10"/>
      <c r="P8" s="10"/>
      <c r="Q8" s="10">
        <f>Q9</f>
        <v>0</v>
      </c>
      <c r="R8" s="10"/>
      <c r="S8" s="10"/>
      <c r="T8" s="10"/>
      <c r="U8" s="10"/>
    </row>
    <row r="9" spans="1:21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127019</v>
      </c>
      <c r="E9" s="20" t="s">
        <v>174</v>
      </c>
      <c r="F9" s="17">
        <f>G9+K9</f>
        <v>405.81646999999998</v>
      </c>
      <c r="G9" s="4">
        <f>H9+I9+J9</f>
        <v>391.74020000000002</v>
      </c>
      <c r="H9" s="4">
        <f>'1收支总表'!F7-H10</f>
        <v>378.447</v>
      </c>
      <c r="I9" s="4">
        <f>'1收支总表'!F8</f>
        <v>9.0212000000000003</v>
      </c>
      <c r="J9" s="4">
        <f>'1收支总表'!F9</f>
        <v>4.2720000000000002</v>
      </c>
      <c r="K9" s="4">
        <f>M9+Q9</f>
        <v>14.076269999999999</v>
      </c>
      <c r="L9" s="4"/>
      <c r="M9" s="4">
        <f>'1收支总表'!F12</f>
        <v>14.076269999999999</v>
      </c>
      <c r="N9" s="4"/>
      <c r="O9" s="4"/>
      <c r="P9" s="4"/>
      <c r="Q9" s="4">
        <f>'1收支总表'!F16</f>
        <v>0</v>
      </c>
      <c r="R9" s="4"/>
      <c r="S9" s="4"/>
      <c r="T9" s="4"/>
      <c r="U9" s="4"/>
    </row>
    <row r="10" spans="1:21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127019</v>
      </c>
      <c r="E10" s="20" t="s">
        <v>182</v>
      </c>
      <c r="F10" s="17">
        <f>G10</f>
        <v>20.375399999999999</v>
      </c>
      <c r="G10" s="4">
        <f>H10</f>
        <v>20.375399999999999</v>
      </c>
      <c r="H10" s="4">
        <f>'1收支总表'!D13</f>
        <v>20.375399999999999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127019</v>
      </c>
      <c r="E11" s="20" t="s">
        <v>169</v>
      </c>
      <c r="F11" s="17">
        <v>0</v>
      </c>
      <c r="G11" s="4"/>
      <c r="H11" s="4"/>
      <c r="I11" s="4"/>
      <c r="J11" s="4"/>
      <c r="K11" s="4">
        <v>0</v>
      </c>
      <c r="L11" s="4"/>
      <c r="M11" s="4">
        <v>0</v>
      </c>
      <c r="N11" s="4"/>
      <c r="O11" s="4"/>
      <c r="P11" s="4"/>
      <c r="Q11" s="4"/>
      <c r="R11" s="4"/>
      <c r="S11" s="4"/>
      <c r="T11" s="4"/>
      <c r="U11" s="4"/>
    </row>
    <row r="12" spans="1:21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127019</v>
      </c>
      <c r="E12" s="20" t="s">
        <v>172</v>
      </c>
      <c r="F12" s="17">
        <v>0</v>
      </c>
      <c r="G12" s="4"/>
      <c r="H12" s="4"/>
      <c r="I12" s="4"/>
      <c r="J12" s="4"/>
      <c r="K12" s="4">
        <v>0</v>
      </c>
      <c r="L12" s="4"/>
      <c r="M12" s="4">
        <v>0</v>
      </c>
      <c r="N12" s="4"/>
      <c r="O12" s="4"/>
      <c r="P12" s="4"/>
      <c r="Q12" s="4"/>
      <c r="R12" s="4"/>
      <c r="S12" s="4"/>
      <c r="T12" s="4"/>
      <c r="U12" s="4"/>
    </row>
    <row r="13" spans="1:21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127019</v>
      </c>
      <c r="E13" s="20" t="s">
        <v>177</v>
      </c>
      <c r="F13" s="17">
        <v>0</v>
      </c>
      <c r="G13" s="4"/>
      <c r="H13" s="4"/>
      <c r="I13" s="4"/>
      <c r="J13" s="4"/>
      <c r="K13" s="4">
        <v>0</v>
      </c>
      <c r="L13" s="4"/>
      <c r="M13" s="4">
        <v>0</v>
      </c>
      <c r="N13" s="4"/>
      <c r="O13" s="4"/>
      <c r="P13" s="4"/>
      <c r="Q13" s="4"/>
      <c r="R13" s="4"/>
      <c r="S13" s="4"/>
      <c r="T13" s="4"/>
      <c r="U13" s="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D7" sqref="D7"/>
    </sheetView>
  </sheetViews>
  <sheetFormatPr defaultColWidth="10" defaultRowHeight="13.5"/>
  <cols>
    <col min="1" max="1" width="24.625" customWidth="1"/>
    <col min="2" max="2" width="16" customWidth="1"/>
    <col min="3" max="4" width="22.25" customWidth="1"/>
    <col min="5" max="5" width="0.125" customWidth="1"/>
  </cols>
  <sheetData>
    <row r="1" spans="1:5" ht="16.350000000000001" customHeight="1">
      <c r="A1" s="1"/>
      <c r="D1" s="13" t="s">
        <v>211</v>
      </c>
    </row>
    <row r="2" spans="1:5" ht="31.9" customHeight="1">
      <c r="A2" s="66" t="s">
        <v>11</v>
      </c>
      <c r="B2" s="66"/>
      <c r="C2" s="66"/>
      <c r="D2" s="66"/>
    </row>
    <row r="3" spans="1:5" ht="18.95" customHeight="1">
      <c r="A3" s="62" t="str">
        <f>'5支出分类（部门预算）'!A3</f>
        <v>部门：127019_益阳市赫山区黄泥湖学校</v>
      </c>
      <c r="B3" s="62"/>
      <c r="C3" s="62"/>
      <c r="D3" s="7" t="s">
        <v>31</v>
      </c>
      <c r="E3" s="1"/>
    </row>
    <row r="4" spans="1:5" ht="20.25" customHeight="1">
      <c r="A4" s="64" t="s">
        <v>32</v>
      </c>
      <c r="B4" s="64"/>
      <c r="C4" s="64" t="s">
        <v>33</v>
      </c>
      <c r="D4" s="64"/>
      <c r="E4" s="37"/>
    </row>
    <row r="5" spans="1:5" ht="20.25" customHeight="1">
      <c r="A5" s="2" t="s">
        <v>34</v>
      </c>
      <c r="B5" s="2" t="s">
        <v>35</v>
      </c>
      <c r="C5" s="2" t="s">
        <v>34</v>
      </c>
      <c r="D5" s="2" t="s">
        <v>35</v>
      </c>
      <c r="E5" s="37"/>
    </row>
    <row r="6" spans="1:5" ht="20.25" customHeight="1">
      <c r="A6" s="11" t="s">
        <v>212</v>
      </c>
      <c r="B6" s="10">
        <f>B7</f>
        <v>404.13646999999997</v>
      </c>
      <c r="C6" s="11" t="s">
        <v>213</v>
      </c>
      <c r="D6" s="24">
        <f>B6</f>
        <v>404.13646999999997</v>
      </c>
      <c r="E6" s="5"/>
    </row>
    <row r="7" spans="1:5" ht="20.25" customHeight="1">
      <c r="A7" s="3" t="s">
        <v>214</v>
      </c>
      <c r="B7" s="4">
        <f>'1收支总表'!B6</f>
        <v>404.13646999999997</v>
      </c>
      <c r="C7" s="3" t="s">
        <v>40</v>
      </c>
      <c r="D7" s="17"/>
      <c r="E7" s="5"/>
    </row>
    <row r="8" spans="1:5" ht="20.25" customHeight="1">
      <c r="A8" s="3" t="s">
        <v>215</v>
      </c>
      <c r="B8" s="4"/>
      <c r="C8" s="3" t="s">
        <v>44</v>
      </c>
      <c r="D8" s="17"/>
      <c r="E8" s="5"/>
    </row>
    <row r="9" spans="1:5" ht="31.15" customHeight="1">
      <c r="A9" s="3" t="s">
        <v>47</v>
      </c>
      <c r="B9" s="4"/>
      <c r="C9" s="3" t="s">
        <v>48</v>
      </c>
      <c r="D9" s="17"/>
      <c r="E9" s="5"/>
    </row>
    <row r="10" spans="1:5" ht="20.25" customHeight="1">
      <c r="A10" s="3" t="s">
        <v>216</v>
      </c>
      <c r="B10" s="4"/>
      <c r="C10" s="3" t="s">
        <v>52</v>
      </c>
      <c r="D10" s="17"/>
      <c r="E10" s="5"/>
    </row>
    <row r="11" spans="1:5" ht="20.25" customHeight="1">
      <c r="A11" s="3" t="s">
        <v>217</v>
      </c>
      <c r="B11" s="4"/>
      <c r="C11" s="3" t="s">
        <v>56</v>
      </c>
      <c r="D11" s="17">
        <f>B7</f>
        <v>404.13646999999997</v>
      </c>
      <c r="E11" s="5"/>
    </row>
    <row r="12" spans="1:5" ht="20.25" customHeight="1">
      <c r="A12" s="3" t="s">
        <v>218</v>
      </c>
      <c r="B12" s="4"/>
      <c r="C12" s="3" t="s">
        <v>60</v>
      </c>
      <c r="D12" s="17"/>
      <c r="E12" s="5"/>
    </row>
    <row r="13" spans="1:5" ht="20.25" customHeight="1">
      <c r="A13" s="11" t="s">
        <v>219</v>
      </c>
      <c r="B13" s="10"/>
      <c r="C13" s="3" t="s">
        <v>64</v>
      </c>
      <c r="D13" s="17"/>
      <c r="E13" s="5"/>
    </row>
    <row r="14" spans="1:5" ht="20.25" customHeight="1">
      <c r="A14" s="3" t="s">
        <v>214</v>
      </c>
      <c r="B14" s="4"/>
      <c r="C14" s="3" t="s">
        <v>68</v>
      </c>
      <c r="D14" s="17"/>
      <c r="E14" s="5"/>
    </row>
    <row r="15" spans="1:5" ht="20.25" customHeight="1">
      <c r="A15" s="3" t="s">
        <v>216</v>
      </c>
      <c r="B15" s="4"/>
      <c r="C15" s="3" t="s">
        <v>72</v>
      </c>
      <c r="D15" s="17"/>
      <c r="E15" s="5"/>
    </row>
    <row r="16" spans="1:5" ht="20.25" customHeight="1">
      <c r="A16" s="3" t="s">
        <v>217</v>
      </c>
      <c r="B16" s="4"/>
      <c r="C16" s="3" t="s">
        <v>76</v>
      </c>
      <c r="D16" s="17"/>
      <c r="E16" s="5"/>
    </row>
    <row r="17" spans="1:5" ht="20.25" customHeight="1">
      <c r="A17" s="3" t="s">
        <v>218</v>
      </c>
      <c r="B17" s="4"/>
      <c r="C17" s="3" t="s">
        <v>80</v>
      </c>
      <c r="D17" s="17"/>
      <c r="E17" s="5"/>
    </row>
    <row r="18" spans="1:5" ht="20.25" customHeight="1">
      <c r="A18" s="3"/>
      <c r="B18" s="4"/>
      <c r="C18" s="3" t="s">
        <v>84</v>
      </c>
      <c r="D18" s="17"/>
      <c r="E18" s="5"/>
    </row>
    <row r="19" spans="1:5" ht="20.25" customHeight="1">
      <c r="A19" s="3"/>
      <c r="B19" s="3"/>
      <c r="C19" s="3" t="s">
        <v>88</v>
      </c>
      <c r="D19" s="17"/>
      <c r="E19" s="5"/>
    </row>
    <row r="20" spans="1:5" ht="20.25" customHeight="1">
      <c r="A20" s="3"/>
      <c r="B20" s="3"/>
      <c r="C20" s="3" t="s">
        <v>92</v>
      </c>
      <c r="D20" s="17"/>
      <c r="E20" s="5"/>
    </row>
    <row r="21" spans="1:5" ht="20.25" customHeight="1">
      <c r="A21" s="3"/>
      <c r="B21" s="3"/>
      <c r="C21" s="3" t="s">
        <v>96</v>
      </c>
      <c r="D21" s="17"/>
      <c r="E21" s="5"/>
    </row>
    <row r="22" spans="1:5" ht="20.25" customHeight="1">
      <c r="A22" s="3"/>
      <c r="B22" s="3"/>
      <c r="C22" s="3" t="s">
        <v>99</v>
      </c>
      <c r="D22" s="17"/>
      <c r="E22" s="5"/>
    </row>
    <row r="23" spans="1:5" ht="20.25" customHeight="1">
      <c r="A23" s="3"/>
      <c r="B23" s="3"/>
      <c r="C23" s="3" t="s">
        <v>102</v>
      </c>
      <c r="D23" s="17"/>
      <c r="E23" s="5"/>
    </row>
    <row r="24" spans="1:5" ht="20.25" customHeight="1">
      <c r="A24" s="3"/>
      <c r="B24" s="3"/>
      <c r="C24" s="3" t="s">
        <v>104</v>
      </c>
      <c r="D24" s="17"/>
      <c r="E24" s="5"/>
    </row>
    <row r="25" spans="1:5" ht="20.25" customHeight="1">
      <c r="A25" s="3"/>
      <c r="B25" s="3"/>
      <c r="C25" s="3" t="s">
        <v>106</v>
      </c>
      <c r="D25" s="17"/>
      <c r="E25" s="5"/>
    </row>
    <row r="26" spans="1:5" ht="20.25" customHeight="1">
      <c r="A26" s="3"/>
      <c r="B26" s="3"/>
      <c r="C26" s="3" t="s">
        <v>108</v>
      </c>
      <c r="D26" s="17"/>
      <c r="E26" s="5"/>
    </row>
    <row r="27" spans="1:5" ht="20.25" customHeight="1">
      <c r="A27" s="3"/>
      <c r="B27" s="3"/>
      <c r="C27" s="3" t="s">
        <v>110</v>
      </c>
      <c r="D27" s="17"/>
      <c r="E27" s="5"/>
    </row>
    <row r="28" spans="1:5" ht="20.25" customHeight="1">
      <c r="A28" s="3"/>
      <c r="B28" s="3"/>
      <c r="C28" s="3" t="s">
        <v>112</v>
      </c>
      <c r="D28" s="17"/>
      <c r="E28" s="5"/>
    </row>
    <row r="29" spans="1:5" ht="20.25" customHeight="1">
      <c r="A29" s="3"/>
      <c r="B29" s="3"/>
      <c r="C29" s="3" t="s">
        <v>114</v>
      </c>
      <c r="D29" s="17"/>
      <c r="E29" s="5"/>
    </row>
    <row r="30" spans="1:5" ht="20.25" customHeight="1">
      <c r="A30" s="3"/>
      <c r="B30" s="3"/>
      <c r="C30" s="3" t="s">
        <v>116</v>
      </c>
      <c r="D30" s="17"/>
      <c r="E30" s="5"/>
    </row>
    <row r="31" spans="1:5" ht="20.25" customHeight="1">
      <c r="A31" s="3"/>
      <c r="B31" s="3"/>
      <c r="C31" s="3" t="s">
        <v>118</v>
      </c>
      <c r="D31" s="17"/>
      <c r="E31" s="5"/>
    </row>
    <row r="32" spans="1:5" ht="20.25" customHeight="1">
      <c r="A32" s="3"/>
      <c r="B32" s="3"/>
      <c r="C32" s="3" t="s">
        <v>120</v>
      </c>
      <c r="D32" s="17"/>
      <c r="E32" s="5"/>
    </row>
    <row r="33" spans="1:5" ht="20.25" customHeight="1">
      <c r="A33" s="3"/>
      <c r="B33" s="3"/>
      <c r="C33" s="3" t="s">
        <v>122</v>
      </c>
      <c r="D33" s="17"/>
      <c r="E33" s="5"/>
    </row>
    <row r="34" spans="1:5" ht="20.25" customHeight="1">
      <c r="A34" s="3"/>
      <c r="B34" s="3"/>
      <c r="C34" s="3" t="s">
        <v>123</v>
      </c>
      <c r="D34" s="17"/>
      <c r="E34" s="5"/>
    </row>
    <row r="35" spans="1:5" ht="20.25" customHeight="1">
      <c r="A35" s="3"/>
      <c r="B35" s="3"/>
      <c r="C35" s="3" t="s">
        <v>124</v>
      </c>
      <c r="D35" s="17"/>
      <c r="E35" s="5"/>
    </row>
    <row r="36" spans="1:5" ht="20.25" customHeight="1">
      <c r="A36" s="3"/>
      <c r="B36" s="3"/>
      <c r="C36" s="3" t="s">
        <v>125</v>
      </c>
      <c r="D36" s="17"/>
      <c r="E36" s="5"/>
    </row>
    <row r="37" spans="1:5" ht="20.25" customHeight="1">
      <c r="A37" s="3"/>
      <c r="B37" s="3"/>
      <c r="C37" s="3"/>
      <c r="D37" s="3"/>
      <c r="E37" s="5"/>
    </row>
    <row r="38" spans="1:5" ht="20.25" customHeight="1">
      <c r="A38" s="11"/>
      <c r="B38" s="11"/>
      <c r="C38" s="11" t="s">
        <v>220</v>
      </c>
      <c r="D38" s="10"/>
      <c r="E38" s="38"/>
    </row>
    <row r="39" spans="1:5" ht="20.25" customHeight="1">
      <c r="A39" s="11"/>
      <c r="B39" s="11"/>
      <c r="C39" s="11"/>
      <c r="D39" s="11"/>
      <c r="E39" s="38"/>
    </row>
    <row r="40" spans="1:5" ht="20.25" customHeight="1">
      <c r="A40" s="14" t="s">
        <v>221</v>
      </c>
      <c r="B40" s="10">
        <f>B7</f>
        <v>404.13646999999997</v>
      </c>
      <c r="C40" s="14" t="s">
        <v>222</v>
      </c>
      <c r="D40" s="24">
        <f>B40</f>
        <v>404.13646999999997</v>
      </c>
      <c r="E40" s="38"/>
    </row>
  </sheetData>
  <mergeCells count="4">
    <mergeCell ref="A2:D2"/>
    <mergeCell ref="A3:C3"/>
    <mergeCell ref="A4:B4"/>
    <mergeCell ref="C4:D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C9" sqref="C9"/>
    </sheetView>
  </sheetViews>
  <sheetFormatPr defaultColWidth="10" defaultRowHeight="13.5"/>
  <cols>
    <col min="1" max="1" width="24.125" customWidth="1"/>
    <col min="2" max="2" width="23.625" customWidth="1"/>
    <col min="3" max="3" width="16.375" customWidth="1"/>
    <col min="4" max="4" width="11.5" customWidth="1"/>
    <col min="5" max="5" width="16.125" customWidth="1"/>
    <col min="6" max="7" width="16.375" customWidth="1"/>
    <col min="8" max="8" width="15.25" customWidth="1"/>
    <col min="9" max="9" width="21.875" customWidth="1"/>
  </cols>
  <sheetData>
    <row r="1" spans="1:9" ht="16.350000000000001" customHeight="1">
      <c r="A1" s="1"/>
    </row>
    <row r="2" spans="1:9" ht="43.15" customHeight="1">
      <c r="A2" s="60" t="s">
        <v>12</v>
      </c>
      <c r="B2" s="60"/>
      <c r="C2" s="60"/>
      <c r="D2" s="60"/>
      <c r="E2" s="60"/>
      <c r="F2" s="60"/>
      <c r="G2" s="60"/>
      <c r="H2" s="60"/>
      <c r="I2" s="60"/>
    </row>
    <row r="3" spans="1:9" ht="24.2" customHeight="1">
      <c r="A3" s="69" t="str">
        <f>'6财政拨款收支总表'!A3</f>
        <v>部门：127019_益阳市赫山区黄泥湖学校</v>
      </c>
      <c r="B3" s="69"/>
      <c r="C3" s="69"/>
      <c r="D3" s="69"/>
      <c r="E3" s="69"/>
    </row>
    <row r="4" spans="1:9" ht="18.2" customHeight="1">
      <c r="H4" s="63" t="s">
        <v>31</v>
      </c>
      <c r="I4" s="63"/>
    </row>
    <row r="5" spans="1:9" ht="24.95" customHeight="1">
      <c r="A5" s="70" t="s">
        <v>155</v>
      </c>
      <c r="B5" s="70" t="s">
        <v>156</v>
      </c>
      <c r="C5" s="70" t="s">
        <v>135</v>
      </c>
      <c r="D5" s="70" t="s">
        <v>157</v>
      </c>
      <c r="E5" s="70"/>
      <c r="F5" s="70"/>
      <c r="G5" s="70"/>
      <c r="H5" s="70"/>
      <c r="I5" s="70" t="s">
        <v>158</v>
      </c>
    </row>
    <row r="6" spans="1:9" ht="25.9" customHeight="1">
      <c r="A6" s="70"/>
      <c r="B6" s="70"/>
      <c r="C6" s="70"/>
      <c r="D6" s="70" t="s">
        <v>137</v>
      </c>
      <c r="E6" s="70" t="s">
        <v>223</v>
      </c>
      <c r="F6" s="70"/>
      <c r="G6" s="70" t="s">
        <v>224</v>
      </c>
      <c r="H6" s="70" t="s">
        <v>225</v>
      </c>
      <c r="I6" s="70"/>
    </row>
    <row r="7" spans="1:9" ht="39.6" customHeight="1">
      <c r="A7" s="70"/>
      <c r="B7" s="70"/>
      <c r="C7" s="70"/>
      <c r="D7" s="70"/>
      <c r="E7" s="22" t="s">
        <v>203</v>
      </c>
      <c r="F7" s="22" t="s">
        <v>195</v>
      </c>
      <c r="G7" s="70"/>
      <c r="H7" s="70"/>
      <c r="I7" s="70"/>
    </row>
    <row r="8" spans="1:9" ht="23.25" customHeight="1">
      <c r="A8" s="23"/>
      <c r="B8" s="23" t="s">
        <v>135</v>
      </c>
      <c r="C8" s="33">
        <f t="shared" ref="C8:E9" si="0">C9</f>
        <v>404.13646999999997</v>
      </c>
      <c r="D8" s="33">
        <f t="shared" si="0"/>
        <v>391.74020000000002</v>
      </c>
      <c r="E8" s="33">
        <f t="shared" si="0"/>
        <v>378.447</v>
      </c>
      <c r="F8" s="33">
        <f>F14</f>
        <v>4.2720000000000002</v>
      </c>
      <c r="G8" s="33"/>
      <c r="H8" s="33">
        <f>H12</f>
        <v>9.0212000000000003</v>
      </c>
      <c r="I8" s="33">
        <f>I12</f>
        <v>12.396269999999999</v>
      </c>
    </row>
    <row r="9" spans="1:9" ht="26.1" customHeight="1">
      <c r="A9" s="25">
        <f>'5支出分类（部门预算）'!D7</f>
        <v>127019</v>
      </c>
      <c r="B9" s="25" t="str">
        <f>'5支出分类（部门预算）'!E7</f>
        <v>益阳市赫山区黄泥湖学校</v>
      </c>
      <c r="C9" s="33">
        <f t="shared" si="0"/>
        <v>404.13646999999997</v>
      </c>
      <c r="D9" s="33">
        <f t="shared" si="0"/>
        <v>391.74020000000002</v>
      </c>
      <c r="E9" s="33">
        <f t="shared" si="0"/>
        <v>378.447</v>
      </c>
      <c r="F9" s="33">
        <f>F14</f>
        <v>4.2720000000000002</v>
      </c>
      <c r="G9" s="33"/>
      <c r="H9" s="33">
        <f>H12</f>
        <v>9.0212000000000003</v>
      </c>
      <c r="I9" s="33">
        <f>I12</f>
        <v>12.396269999999999</v>
      </c>
    </row>
    <row r="10" spans="1:9" ht="26.1" customHeight="1">
      <c r="A10" s="34">
        <f>A9</f>
        <v>127019</v>
      </c>
      <c r="B10" s="34" t="str">
        <f>B9</f>
        <v>益阳市赫山区黄泥湖学校</v>
      </c>
      <c r="C10" s="33">
        <f>C11</f>
        <v>404.13646999999997</v>
      </c>
      <c r="D10" s="33">
        <f>D11</f>
        <v>391.74020000000002</v>
      </c>
      <c r="E10" s="33">
        <f>E12</f>
        <v>378.447</v>
      </c>
      <c r="F10" s="33">
        <f>F14</f>
        <v>4.2720000000000002</v>
      </c>
      <c r="G10" s="33"/>
      <c r="H10" s="33">
        <f>H12</f>
        <v>9.0212000000000003</v>
      </c>
      <c r="I10" s="33">
        <f>I12</f>
        <v>12.396269999999999</v>
      </c>
    </row>
    <row r="11" spans="1:9" ht="25.9" customHeight="1">
      <c r="A11" s="34" t="s">
        <v>165</v>
      </c>
      <c r="B11" s="25" t="s">
        <v>226</v>
      </c>
      <c r="C11" s="33">
        <f>C12</f>
        <v>404.13646999999997</v>
      </c>
      <c r="D11" s="33">
        <f>D12</f>
        <v>391.74020000000002</v>
      </c>
      <c r="E11" s="33">
        <f>E12</f>
        <v>378.447</v>
      </c>
      <c r="F11" s="33">
        <f>F14</f>
        <v>4.2720000000000002</v>
      </c>
      <c r="G11" s="33"/>
      <c r="H11" s="33">
        <f>H12</f>
        <v>9.0212000000000003</v>
      </c>
      <c r="I11" s="33">
        <f>I12</f>
        <v>12.396269999999999</v>
      </c>
    </row>
    <row r="12" spans="1:9" ht="26.65" customHeight="1">
      <c r="A12" s="34" t="s">
        <v>227</v>
      </c>
      <c r="B12" s="25" t="s">
        <v>228</v>
      </c>
      <c r="C12" s="33">
        <f>C14</f>
        <v>404.13646999999997</v>
      </c>
      <c r="D12" s="33">
        <f>D14</f>
        <v>391.74020000000002</v>
      </c>
      <c r="E12" s="33">
        <f>E14</f>
        <v>378.447</v>
      </c>
      <c r="F12" s="33">
        <f>F14</f>
        <v>4.2720000000000002</v>
      </c>
      <c r="G12" s="33"/>
      <c r="H12" s="33">
        <f>H14</f>
        <v>9.0212000000000003</v>
      </c>
      <c r="I12" s="33">
        <f>I14</f>
        <v>12.396269999999999</v>
      </c>
    </row>
    <row r="13" spans="1:9" ht="30.2" customHeight="1">
      <c r="A13" s="34" t="s">
        <v>229</v>
      </c>
      <c r="B13" s="25" t="s">
        <v>230</v>
      </c>
      <c r="C13" s="35">
        <v>0</v>
      </c>
      <c r="D13" s="35"/>
      <c r="E13" s="36"/>
      <c r="F13" s="36"/>
      <c r="G13" s="36"/>
      <c r="H13" s="36"/>
      <c r="I13" s="36">
        <v>0</v>
      </c>
    </row>
    <row r="14" spans="1:9" ht="30.2" customHeight="1">
      <c r="A14" s="34" t="s">
        <v>231</v>
      </c>
      <c r="B14" s="25" t="s">
        <v>232</v>
      </c>
      <c r="C14" s="35">
        <f>D14+I14</f>
        <v>404.13646999999997</v>
      </c>
      <c r="D14" s="35">
        <f>E14+F14+H14</f>
        <v>391.74020000000002</v>
      </c>
      <c r="E14" s="36">
        <f>VLOOKUP(封面!E5,[2]Sheet1!$A:$K,11,0)/10000</f>
        <v>378.447</v>
      </c>
      <c r="F14" s="36" cm="1">
        <f t="array" ref="F14">SUM(IF([2]Sheet1!$A:$A=封面!E5,[2]Sheet1!$N:$O,0))/10000</f>
        <v>4.2720000000000002</v>
      </c>
      <c r="G14" s="36"/>
      <c r="H14" s="36" cm="1">
        <f t="array" ref="H14">SUM(IF([2]Sheet1!$A:$A=封面!E5,[2]Sheet1!$P:$T,0))/10000</f>
        <v>9.0212000000000003</v>
      </c>
      <c r="I14" s="36" cm="1">
        <f t="array" ref="I14">SUM(IF([2]Sheet1!$A:$A=封面!E5,[2]Sheet1!$U:$AH,0))/10000</f>
        <v>12.396269999999999</v>
      </c>
    </row>
    <row r="15" spans="1:9" ht="26.65" customHeight="1">
      <c r="A15" s="34" t="s">
        <v>233</v>
      </c>
      <c r="B15" s="25" t="s">
        <v>234</v>
      </c>
      <c r="C15" s="33">
        <v>0</v>
      </c>
      <c r="D15" s="33"/>
      <c r="E15" s="33"/>
      <c r="F15" s="33"/>
      <c r="G15" s="33"/>
      <c r="H15" s="33"/>
      <c r="I15" s="33">
        <v>0</v>
      </c>
    </row>
    <row r="16" spans="1:9" ht="30.2" customHeight="1">
      <c r="A16" s="34" t="s">
        <v>235</v>
      </c>
      <c r="B16" s="25" t="s">
        <v>236</v>
      </c>
      <c r="C16" s="35">
        <v>0</v>
      </c>
      <c r="D16" s="35"/>
      <c r="E16" s="36"/>
      <c r="F16" s="36"/>
      <c r="G16" s="36"/>
      <c r="H16" s="36"/>
      <c r="I16" s="36">
        <v>0</v>
      </c>
    </row>
    <row r="17" spans="1:9" ht="26.65" customHeight="1">
      <c r="A17" s="34" t="s">
        <v>237</v>
      </c>
      <c r="B17" s="25" t="s">
        <v>238</v>
      </c>
      <c r="C17" s="33">
        <v>0</v>
      </c>
      <c r="D17" s="33"/>
      <c r="E17" s="33"/>
      <c r="F17" s="33"/>
      <c r="G17" s="33"/>
      <c r="H17" s="33"/>
      <c r="I17" s="33">
        <v>0</v>
      </c>
    </row>
    <row r="18" spans="1:9" ht="30.2" customHeight="1">
      <c r="A18" s="34" t="s">
        <v>239</v>
      </c>
      <c r="B18" s="25" t="s">
        <v>240</v>
      </c>
      <c r="C18" s="35">
        <v>0</v>
      </c>
      <c r="D18" s="35"/>
      <c r="E18" s="36"/>
      <c r="F18" s="36"/>
      <c r="G18" s="36"/>
      <c r="H18" s="36"/>
      <c r="I18" s="36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honeticPr fontId="14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2024-10-20T03:00:26Z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4464CA6812B54801BEA01972DE6C1AC6_13</vt:lpwstr>
  </property>
  <property fmtid="{D5CDD505-2E9C-101B-9397-08002B2CF9AE}" pid="3" name="KSOProductBuildVer">
    <vt:lpwstr>2052-12.1.0.18276</vt:lpwstr>
  </property>
</Properties>
</file>