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225" firstSheet="11" activeTab="15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</sheets>
  <externalReferences>
    <externalReference r:id="rId27"/>
    <externalReference r:id="rId2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<sst xmlns="http://schemas.openxmlformats.org/spreadsheetml/2006/main" count="1627" uniqueCount="569">
  <si>
    <t>2023年部门预算公开表</t>
  </si>
  <si>
    <t>单位编码：</t>
  </si>
  <si>
    <t>单位名称：</t>
  </si>
  <si>
    <t>益阳市赫山区兰溪镇中心学校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</si>
  <si>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</si>
  <si>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</si>
  <si>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</si>
  <si>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</si>
  <si>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</si>
  <si>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</si>
  <si>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</si>
  <si>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</si>
  <si>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</si>
  <si>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</si>
  <si>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</si>
  <si>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</si>
  <si>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</si>
  <si>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</si>
  <si>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</si>
  <si>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</si>
  <si>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</si>
  <si>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</si>
  <si>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</si>
  <si>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</si>
  <si>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</si>
  <si>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</si>
  <si>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</si>
  <si>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</si>
  <si>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</si>
  <si>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</si>
  <si>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</si>
  <si>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</si>
  <si>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</si>
  <si>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</si>
  <si>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</si>
  <si>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</si>
  <si>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</si>
  <si>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</si>
  <si>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</si>
  <si>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</si>
  <si>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</si>
  <si>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</si>
  <si>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</si>
  <si>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</si>
  <si>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</si>
  <si>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</si>
  <si>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</si>
  <si>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</si>
  <si>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</si>
  <si>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</si>
  <si>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</si>
  <si>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</si>
  <si>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</si>
  <si>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</si>
  <si>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</si>
  <si>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</si>
  <si>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</si>
  <si>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</si>
  <si>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</si>
  <si>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</si>
  <si>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</si>
  <si>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</si>
  <si>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</si>
  <si>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</si>
  <si>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</si>
  <si>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</si>
  <si>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</si>
  <si>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</si>
  <si>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</si>
  <si>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</si>
  <si>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</si>
  <si>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</si>
  <si>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</si>
  <si>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</si>
  <si>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</si>
  <si>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</si>
  <si>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</si>
  <si>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</si>
  <si>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</si>
  <si>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</si>
  <si>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</si>
  <si>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</si>
  <si>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</si>
  <si>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</si>
  <si>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</si>
  <si>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</si>
  <si>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</si>
  <si>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</si>
  <si>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</si>
  <si>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</si>
  <si>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</si>
  <si>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</si>
  <si>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</si>
  <si>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</si>
  <si>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</si>
  <si>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</si>
  <si>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</si>
  <si>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</si>
  <si>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</si>
  <si>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</si>
  <si>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</si>
  <si>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</si>
  <si>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</si>
  <si>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</si>
  <si>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</si>
  <si>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</si>
  <si>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</si>
  <si>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</si>
  <si>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</si>
  <si>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</si>
  <si>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</si>
  <si>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</si>
  <si>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</si>
  <si>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</si>
  <si>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</si>
  <si>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</si>
  <si>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</si>
  <si>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</si>
  <si>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</si>
  <si>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</si>
  <si>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</si>
  <si>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</si>
  <si>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</si>
  <si>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</si>
  <si>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</si>
  <si>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</si>
  <si>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</si>
  <si>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</si>
  <si>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</si>
  <si>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</si>
  <si>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</si>
  <si>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</si>
  <si>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</si>
  <si>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</si>
  <si>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</si>
  <si>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</si>
  <si>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</si>
  <si>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</si>
  <si>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</si>
  <si>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</si>
  <si>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</si>
  <si>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</si>
  <si>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</si>
  <si>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</si>
  <si>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</si>
  <si>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</si>
  <si>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</si>
  <si>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</si>
  <si>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</si>
  <si>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</si>
  <si>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</si>
  <si>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</si>
  <si>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</si>
  <si>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</si>
  <si>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</si>
  <si>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</si>
  <si>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</si>
  <si>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</si>
  <si>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</si>
  <si>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</si>
  <si>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</si>
  <si>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</si>
  <si>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</si>
  <si>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</si>
  <si>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</si>
  <si>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</si>
  <si>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</si>
  <si>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</si>
  <si>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</si>
  <si>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</si>
  <si>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</si>
  <si>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</si>
  <si>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</si>
  <si>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</si>
  <si>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</si>
  <si>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</si>
  <si>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</si>
  <si>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</si>
  <si>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</si>
  <si>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</si>
  <si>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</si>
  <si>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</si>
  <si>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</si>
  <si>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</si>
  <si>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</si>
  <si>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</si>
  <si>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</si>
  <si>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</si>
  <si>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</si>
  <si>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</si>
  <si>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</si>
  <si>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</si>
  <si>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</si>
  <si>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</si>
  <si>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</si>
  <si>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</si>
  <si>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</si>
  <si>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</si>
  <si>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</si>
  <si>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</si>
  <si>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</si>
  <si>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</si>
  <si>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</si>
  <si>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</si>
  <si>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</si>
  <si>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</si>
  <si>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</si>
  <si>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</si>
  <si>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</si>
  <si>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</si>
  <si>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</si>
  <si>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</si>
  <si>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</si>
  <si>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</si>
  <si>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</si>
  <si>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</si>
  <si>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</si>
  <si>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</si>
  <si>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</si>
  <si>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</si>
  <si>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</si>
  <si>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</si>
  <si>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</si>
  <si>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</si>
  <si>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</si>
  <si>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</si>
  <si>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</si>
  <si>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</si>
  <si>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</si>
  <si>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</si>
  <si>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</si>
  <si>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</si>
  <si>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</si>
  <si>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</si>
  <si>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</si>
  <si>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</si>
  <si>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</si>
  <si>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</si>
  <si>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</si>
  <si>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</si>
  <si>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</si>
  <si>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</si>
  <si>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</si>
  <si>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</si>
  <si>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</si>
  <si>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</si>
  <si>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</si>
  <si>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</si>
  <si>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</si>
  <si>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</si>
  <si>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</si>
  <si>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</si>
  <si>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</si>
  <si>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</si>
  <si>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</si>
  <si>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</si>
  <si>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</si>
  <si>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</si>
  <si>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</si>
  <si>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</si>
  <si>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</si>
  <si>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</si>
  <si>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</si>
  <si>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</si>
  <si>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</si>
  <si>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</si>
  <si>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</si>
  <si>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</si>
  <si>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</si>
  <si>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</si>
  <si>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</si>
  <si>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</si>
  <si>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</si>
  <si>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</si>
  <si>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</si>
  <si>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</si>
  <si>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</si>
  <si>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</si>
  <si>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</si>
  <si>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</si>
  <si>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</si>
  <si>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</si>
  <si>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</si>
  <si>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</si>
  <si>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</si>
  <si>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</si>
  <si>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</si>
  <si>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</si>
  <si>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</si>
  <si>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</si>
  <si>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</si>
  <si>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</si>
  <si>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</si>
  <si>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</si>
  <si>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</si>
  <si>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</si>
  <si>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</si>
  <si>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</si>
  <si>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</si>
  <si>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</si>
  <si>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</si>
  <si>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</si>
  <si>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</si>
  <si>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</si>
  <si>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</si>
  <si>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</si>
  <si>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</si>
  <si>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</si>
  <si>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</si>
  <si>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</si>
  <si>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</si>
  <si>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</si>
  <si>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</si>
  <si>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</si>
  <si>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</si>
  <si>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</si>
  <si>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</si>
  <si>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</si>
  <si>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</si>
  <si>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</si>
  <si>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</si>
  <si>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</si>
  <si>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</si>
  <si>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</si>
  <si>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</si>
  <si>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</si>
  <si>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</si>
  <si>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</si>
  <si>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</si>
  <si>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</si>
  <si>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</si>
  <si>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</si>
  <si>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</si>
  <si>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</si>
  <si>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</si>
  <si>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</si>
  <si>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</si>
  <si>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</si>
  <si>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</si>
  <si>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</si>
  <si>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</si>
  <si>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</si>
  <si>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</si>
  <si>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</si>
  <si>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</si>
  <si>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</si>
  <si>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</si>
  <si>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</si>
  <si>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</si>
  <si>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</si>
  <si>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</si>
  <si>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</si>
  <si>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</si>
  <si>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</si>
  <si>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</si>
  <si>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</si>
  <si>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</si>
  <si>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</si>
  <si>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</si>
  <si>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</si>
  <si>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</si>
  <si>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</si>
  <si>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</si>
  <si>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</si>
  <si>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</si>
  <si>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</si>
  <si>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</si>
  <si>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</si>
  <si>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</si>
  <si>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</si>
  <si>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</si>
  <si>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</si>
  <si>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</si>
  <si>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</si>
  <si>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</si>
  <si>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部门公开表13</t>
  </si>
  <si>
    <t>总 计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</si>
  <si>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</si>
  <si>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</si>
  <si>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</si>
  <si>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</si>
  <si>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</si>
  <si>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</si>
  <si>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</si>
  <si>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</si>
  <si>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</si>
  <si>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</si>
  <si>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</si>
  <si>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</si>
  <si>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</si>
  <si>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</si>
  <si>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</si>
  <si>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</si>
  <si>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</si>
  <si>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</si>
  <si>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</si>
  <si>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</si>
  <si>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</si>
  <si>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</si>
  <si>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</si>
  <si>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</si>
  <si>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</si>
  <si>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</si>
  <si>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</si>
  <si>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</si>
  <si>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</si>
  <si>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</si>
  <si>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</si>
  <si>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</si>
  <si>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</si>
  <si>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</si>
  <si>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</si>
  <si>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</si>
  <si>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</si>
  <si>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</si>
  <si>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</si>
  <si>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</si>
  <si>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</si>
  <si>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</si>
  <si>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</si>
  <si>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</si>
  <si>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</si>
  <si>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</si>
  <si>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</si>
  <si>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</si>
  <si>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</si>
  <si>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</si>
  <si>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</si>
  <si>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</si>
  <si>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</si>
  <si>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</si>
  <si>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</si>
  <si>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</si>
  <si>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</si>
  <si>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</si>
  <si>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</si>
  <si>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</si>
  <si>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</si>
  <si>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</si>
  <si>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</si>
  <si>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</si>
  <si>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</si>
  <si>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</si>
  <si>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</si>
  <si>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</si>
  <si>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</si>
  <si>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</si>
  <si>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</si>
  <si>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</si>
  <si>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</si>
  <si>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</si>
  <si>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</si>
  <si>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</si>
  <si>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</si>
  <si>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</si>
  <si>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</si>
  <si>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</si>
  <si>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</si>
  <si>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</si>
  <si>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</si>
  <si>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</si>
  <si>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</si>
  <si>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</si>
  <si>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</si>
  <si>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</si>
  <si>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</si>
  <si>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</si>
  <si>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</si>
  <si>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</si>
  <si>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</si>
  <si>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</si>
  <si>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</si>
  <si>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</si>
  <si>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</si>
  <si>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</si>
  <si>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</si>
  <si>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</si>
  <si>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</si>
  <si>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</si>
  <si>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>2万元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</si>
  <si>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</si>
  <si>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</si>
  <si>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</si>
  <si>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</si>
  <si>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</si>
  <si>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</si>
  <si>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</si>
  <si>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</si>
  <si>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</si>
  <si>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</si>
  <si>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</si>
  <si>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</si>
  <si>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</si>
  <si>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</si>
  <si>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</si>
  <si>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</si>
  <si>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</si>
  <si>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</si>
  <si>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</si>
  <si>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</si>
  <si>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</si>
  <si>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</si>
  <si>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</si>
  <si>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</si>
  <si>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197万元</t>
  </si>
  <si>
    <t>万元</t>
  </si>
  <si>
    <t>民办代课教师生活质量提高</t>
  </si>
  <si>
    <t>民办发展教育经费金额</t>
  </si>
  <si>
    <t>27万元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</si>
  <si>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</si>
  <si>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</si>
  <si>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</si>
  <si>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</si>
  <si>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</si>
  <si>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</si>
  <si>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</si>
  <si>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2500平方米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</si>
  <si>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</si>
  <si>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</si>
  <si>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</si>
  <si>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</si>
  <si>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</si>
  <si>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</si>
  <si>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</si>
  <si>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</si>
  <si>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</si>
  <si>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</si>
  <si>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</si>
  <si>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</si>
  <si>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</si>
  <si>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</si>
  <si>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</si>
  <si>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</si>
  <si>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</si>
  <si>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</si>
  <si>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</si>
  <si>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</si>
  <si>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2400元</t>
  </si>
  <si>
    <t>元</t>
  </si>
  <si>
    <t>中职免学费覆盖率</t>
  </si>
  <si>
    <t>每万人资助额</t>
  </si>
  <si>
    <t>5000元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</si>
  <si>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</si>
  <si>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</si>
  <si>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</si>
  <si>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</si>
  <si>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</si>
  <si>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</si>
  <si>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</si>
  <si>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</si>
  <si>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</si>
  <si>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</si>
  <si>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</si>
  <si>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</si>
  <si>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</si>
  <si>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</si>
  <si>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次的管理工作高效有序运转，巩固提高义务教育成果，推动普通高中健康发展，加强学前教育建设，促进职业教育健康发展，加强教师队伍建设，保障校园安全，解决好人民群众问题。</t>
  </si>
  <si>
    <t>所属二级预算单位所数</t>
  </si>
  <si>
    <t>47所</t>
  </si>
  <si>
    <t>所</t>
  </si>
  <si>
    <t>普通高中改善办学条件完成率</t>
  </si>
  <si>
    <t>经费使用期限</t>
  </si>
  <si>
    <t>教师工资保障</t>
  </si>
  <si>
    <t>应保尽保</t>
  </si>
  <si>
    <t>贫困学生入学率</t>
  </si>
  <si>
    <t>应学尽学</t>
  </si>
  <si>
    <t>学前教育三年毛入园率</t>
  </si>
  <si>
    <t>义务教育巩固率</t>
  </si>
  <si>
    <t>师生家长满意度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</si>
</sst>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4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64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right" vertical="center" wrapText="1"/>
    </xf>
    <xf numFmtId="176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tyles" Target="styles.xml"/><Relationship Id="rId31" Type="http://schemas.openxmlformats.org/officeDocument/2006/relationships/sheetMetadata" Target="metadata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.xml"/><Relationship Id="rId27" Type="http://schemas.openxmlformats.org/officeDocument/2006/relationships/externalLink" Target="externalLinks/externalLink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945;&#32946;&#31995;&#32479;&#39044;&#31639;&#20195;&#3072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F2" t="str">
            <v>益阳市赫山区教育局</v>
          </cell>
          <cell r="G2">
            <v>127001</v>
          </cell>
        </row>
        <row r="3">
          <cell r="F3" t="str">
            <v>益阳市赫山区教研培训中心</v>
          </cell>
          <cell r="G3">
            <v>127002</v>
          </cell>
        </row>
        <row r="4">
          <cell r="F4" t="str">
            <v>益阳市赫山区仪器电教站</v>
          </cell>
          <cell r="G4">
            <v>127003</v>
          </cell>
        </row>
        <row r="5">
          <cell r="F5" t="str">
            <v>益阳市赫山区体卫保健站</v>
          </cell>
          <cell r="G5">
            <v>127004</v>
          </cell>
        </row>
        <row r="6">
          <cell r="F6" t="str">
            <v>益阳市赫山区实验学校</v>
          </cell>
          <cell r="G6">
            <v>127005</v>
          </cell>
        </row>
        <row r="7">
          <cell r="F7" t="str">
            <v>益阳市赫山区海棠学校</v>
          </cell>
          <cell r="G7">
            <v>127006</v>
          </cell>
        </row>
        <row r="8">
          <cell r="F8" t="str">
            <v>益阳市赫山中学</v>
          </cell>
          <cell r="G8">
            <v>127007</v>
          </cell>
        </row>
        <row r="9">
          <cell r="F9" t="str">
            <v>益阳市赫山区三里桥小学</v>
          </cell>
          <cell r="G9">
            <v>127008</v>
          </cell>
        </row>
        <row r="10">
          <cell r="F10" t="str">
            <v>益阳市赫山区第一完全小学</v>
          </cell>
          <cell r="G10">
            <v>127009</v>
          </cell>
        </row>
        <row r="11">
          <cell r="F11" t="str">
            <v>益阳市赫山区泥江口镇中心学校</v>
          </cell>
          <cell r="G11">
            <v>127010</v>
          </cell>
        </row>
        <row r="12">
          <cell r="F12" t="str">
            <v>益阳市赫山区桃花仑小学</v>
          </cell>
          <cell r="G12">
            <v>127011</v>
          </cell>
        </row>
        <row r="13">
          <cell r="F13" t="str">
            <v>益阳市赫山区曙光小学</v>
          </cell>
          <cell r="G13">
            <v>127012</v>
          </cell>
        </row>
        <row r="14">
          <cell r="F14" t="str">
            <v>益阳师范附属小学</v>
          </cell>
          <cell r="G14">
            <v>127013</v>
          </cell>
        </row>
        <row r="15">
          <cell r="F15" t="str">
            <v>益阳市赫山区第二完全小学</v>
          </cell>
          <cell r="G15">
            <v>127014</v>
          </cell>
        </row>
        <row r="16">
          <cell r="F16" t="str">
            <v>益阳市赫山区金银山学校</v>
          </cell>
          <cell r="G16">
            <v>127015</v>
          </cell>
        </row>
        <row r="17">
          <cell r="F17" t="str">
            <v>益阳市赫山区箴言龙光桥学校</v>
          </cell>
          <cell r="G17">
            <v>127016</v>
          </cell>
        </row>
        <row r="18">
          <cell r="F18" t="str">
            <v>益阳市赫山区沧水铺镇芙蓉学校</v>
          </cell>
          <cell r="G18">
            <v>127017</v>
          </cell>
        </row>
        <row r="19">
          <cell r="F19" t="str">
            <v>益阳市赫山区兰溪镇中心学校</v>
          </cell>
          <cell r="G19">
            <v>127018</v>
          </cell>
        </row>
        <row r="20">
          <cell r="F20" t="str">
            <v>益阳市赫山区黄泥湖学校</v>
          </cell>
          <cell r="G20">
            <v>127019</v>
          </cell>
        </row>
        <row r="21">
          <cell r="F21" t="str">
            <v>益阳市赫山区八字哨镇中心学校</v>
          </cell>
          <cell r="G21">
            <v>127020</v>
          </cell>
        </row>
        <row r="22">
          <cell r="F22" t="str">
            <v>益阳市赫山区岳家桥镇中心学校</v>
          </cell>
          <cell r="G22">
            <v>127021</v>
          </cell>
        </row>
        <row r="23">
          <cell r="F23" t="str">
            <v>益阳市赫山区笔架山乡中心学校</v>
          </cell>
          <cell r="G23">
            <v>127022</v>
          </cell>
        </row>
        <row r="24">
          <cell r="F24" t="str">
            <v>益阳市赫山区新市渡镇中心学校</v>
          </cell>
          <cell r="G24">
            <v>127023</v>
          </cell>
        </row>
        <row r="25">
          <cell r="F25" t="str">
            <v>益阳市赫山区衡龙桥镇中心学校</v>
          </cell>
          <cell r="G25">
            <v>127024</v>
          </cell>
        </row>
        <row r="26">
          <cell r="F26" t="str">
            <v>益阳市综合中专</v>
          </cell>
          <cell r="G26">
            <v>127025</v>
          </cell>
        </row>
        <row r="27">
          <cell r="F27" t="str">
            <v>益阳市第十三中学</v>
          </cell>
          <cell r="G27">
            <v>127026</v>
          </cell>
        </row>
        <row r="28">
          <cell r="F28" t="str">
            <v>益阳市第十六中学</v>
          </cell>
          <cell r="G28">
            <v>127027</v>
          </cell>
        </row>
        <row r="29">
          <cell r="F29" t="str">
            <v>益阳市第十五中学</v>
          </cell>
          <cell r="G29">
            <v>127028</v>
          </cell>
        </row>
        <row r="30">
          <cell r="F30" t="str">
            <v>益阳市箴言中学</v>
          </cell>
          <cell r="G30">
            <v>127029</v>
          </cell>
        </row>
        <row r="31">
          <cell r="F31" t="str">
            <v>益阳市第十七中学</v>
          </cell>
          <cell r="G31">
            <v>127030</v>
          </cell>
        </row>
        <row r="32">
          <cell r="F32" t="str">
            <v>益阳市赫山区秀峰路学校</v>
          </cell>
          <cell r="G32">
            <v>127031</v>
          </cell>
        </row>
        <row r="33">
          <cell r="F33" t="str">
            <v>益阳市赫山区欧江岔镇中心学校</v>
          </cell>
          <cell r="G33">
            <v>127032</v>
          </cell>
        </row>
        <row r="34">
          <cell r="F34" t="str">
            <v>益阳市赫山区泉交河镇中心学校</v>
          </cell>
          <cell r="G34">
            <v>127033</v>
          </cell>
        </row>
        <row r="35">
          <cell r="F35" t="str">
            <v>益阳市赫山区龙洲幼儿园</v>
          </cell>
          <cell r="G35">
            <v>127034</v>
          </cell>
        </row>
        <row r="36">
          <cell r="F36" t="str">
            <v>益阳市赫山区志溪河小学</v>
          </cell>
          <cell r="G36">
            <v>127035</v>
          </cell>
        </row>
        <row r="37">
          <cell r="F37" t="str">
            <v>益阳市赫山区谢林港镇中心学校</v>
          </cell>
          <cell r="G37">
            <v>127036</v>
          </cell>
        </row>
        <row r="38">
          <cell r="F38" t="str">
            <v>益阳市赫山区龙洲中学</v>
          </cell>
          <cell r="G38">
            <v>127037</v>
          </cell>
        </row>
        <row r="39">
          <cell r="F39" t="str">
            <v>益阳市赫山区梓山湖学校</v>
          </cell>
          <cell r="G39">
            <v>127038</v>
          </cell>
        </row>
        <row r="40">
          <cell r="F40" t="str">
            <v>益阳市赫山区龙洲小学</v>
          </cell>
          <cell r="G40">
            <v>127039</v>
          </cell>
        </row>
        <row r="41">
          <cell r="F41" t="str">
            <v>益阳市赫山区迎宾小学</v>
          </cell>
          <cell r="G41">
            <v>127040</v>
          </cell>
        </row>
        <row r="42">
          <cell r="F42" t="str">
            <v>益阳市赫山区紫竹学校</v>
          </cell>
          <cell r="G42">
            <v>127041</v>
          </cell>
        </row>
        <row r="43">
          <cell r="F43" t="str">
            <v>益阳市赫山区丁香学校</v>
          </cell>
          <cell r="G43">
            <v>127042</v>
          </cell>
        </row>
        <row r="44">
          <cell r="F44" t="str">
            <v>益阳市赫山区梓山苑学校</v>
          </cell>
          <cell r="G44">
            <v>127043</v>
          </cell>
        </row>
        <row r="45">
          <cell r="F45" t="str">
            <v>益阳市赫山区龙岭学校</v>
          </cell>
          <cell r="G45">
            <v>127044</v>
          </cell>
        </row>
        <row r="46">
          <cell r="F46" t="str">
            <v>益阳市赫山区世通学校</v>
          </cell>
          <cell r="G46">
            <v>127045</v>
          </cell>
        </row>
        <row r="47">
          <cell r="F47" t="str">
            <v>凤山小学</v>
          </cell>
          <cell r="G47">
            <v>127046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I1" t="str">
            <v>非财政收入</v>
          </cell>
        </row>
        <row r="2">
          <cell r="B2" t="str">
            <v>年基本工资</v>
          </cell>
          <cell r="C2" t="str">
            <v>津贴补贴</v>
          </cell>
          <cell r="D2" t="str">
            <v>奖金</v>
          </cell>
          <cell r="E2" t="str">
            <v>基础绩效奖</v>
          </cell>
          <cell r="F2" t="str">
            <v>绩效工资（津贴补贴）</v>
          </cell>
          <cell r="G2" t="str">
            <v>养老保险金</v>
          </cell>
          <cell r="H2" t="str">
            <v>医疗保险金</v>
          </cell>
          <cell r="I2" t="str">
            <v>住房公积金</v>
          </cell>
          <cell r="J2" t="str">
            <v>乡补（津贴补贴）</v>
          </cell>
          <cell r="K2" t="str">
            <v>财政工资福利支求和</v>
          </cell>
          <cell r="L2" t="str">
            <v>职业年金</v>
          </cell>
          <cell r="M2" t="str">
            <v>所有工资福利支出</v>
          </cell>
          <cell r="N2" t="str">
            <v>离休年工资</v>
          </cell>
          <cell r="O2" t="str">
            <v>遗属补助</v>
          </cell>
          <cell r="P2" t="str">
            <v>工会经费</v>
          </cell>
          <cell r="Q2" t="str">
            <v>福利费</v>
          </cell>
          <cell r="R2" t="str">
            <v>机关办公费等</v>
          </cell>
          <cell r="S2" t="str">
            <v>车改补贴</v>
          </cell>
          <cell r="T2" t="str">
            <v>其它交通费</v>
          </cell>
          <cell r="U2" t="str">
            <v>督学责任区工作经费</v>
          </cell>
          <cell r="V2" t="str">
            <v>城乡义务教育经费保障机制改革资金、公用经费等</v>
          </cell>
          <cell r="W2" t="str">
            <v>校园足球示范区</v>
          </cell>
          <cell r="X2" t="str">
            <v>职教经费</v>
          </cell>
          <cell r="Y2" t="str">
            <v>中职免学费区级配套资金</v>
          </cell>
          <cell r="Z2" t="str">
            <v>原民办教师和代课教师生活困难补助</v>
          </cell>
          <cell r="AA2" t="str">
            <v>学生资助、免学杂费、高中国家助学金等配套资金</v>
          </cell>
          <cell r="AB2" t="str">
            <v>民办教育发展专项</v>
          </cell>
          <cell r="AC2" t="str">
            <v>助学专项</v>
          </cell>
          <cell r="AD2" t="str">
            <v>校方责任险</v>
          </cell>
          <cell r="AE2" t="str">
            <v>危改</v>
          </cell>
        </row>
        <row r="2">
          <cell r="AI2" t="str">
            <v>其他收入拨款</v>
          </cell>
        </row>
        <row r="3">
          <cell r="A3" t="str">
            <v>列</v>
          </cell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9</v>
          </cell>
          <cell r="H3">
            <v>10</v>
          </cell>
          <cell r="I3">
            <v>11</v>
          </cell>
          <cell r="J3">
            <v>13</v>
          </cell>
        </row>
        <row r="3">
          <cell r="L3">
            <v>38</v>
          </cell>
        </row>
        <row r="3">
          <cell r="N3">
            <v>6</v>
          </cell>
          <cell r="O3">
            <v>12</v>
          </cell>
          <cell r="P3">
            <v>7</v>
          </cell>
          <cell r="Q3">
            <v>8</v>
          </cell>
          <cell r="R3">
            <v>15</v>
          </cell>
          <cell r="S3">
            <v>16</v>
          </cell>
          <cell r="T3">
            <v>14</v>
          </cell>
          <cell r="U3">
            <v>17</v>
          </cell>
          <cell r="V3">
            <v>18</v>
          </cell>
          <cell r="W3">
            <v>19</v>
          </cell>
          <cell r="X3">
            <v>20</v>
          </cell>
          <cell r="Y3">
            <v>21</v>
          </cell>
          <cell r="Z3">
            <v>22</v>
          </cell>
          <cell r="AA3">
            <v>23</v>
          </cell>
          <cell r="AB3">
            <v>24</v>
          </cell>
          <cell r="AC3">
            <v>25</v>
          </cell>
          <cell r="AD3">
            <v>26</v>
          </cell>
          <cell r="AE3">
            <v>27</v>
          </cell>
          <cell r="AF3">
            <v>28</v>
          </cell>
          <cell r="AG3">
            <v>29</v>
          </cell>
          <cell r="AH3">
            <v>30</v>
          </cell>
          <cell r="AI3">
            <v>35</v>
          </cell>
          <cell r="AJ3">
            <v>31</v>
          </cell>
        </row>
        <row r="4">
          <cell r="A4" t="str">
            <v>益阳市赫山区教育局机关机关</v>
          </cell>
          <cell r="B4">
            <v>1232460</v>
          </cell>
          <cell r="C4">
            <v>336600</v>
          </cell>
          <cell r="D4">
            <v>56230</v>
          </cell>
          <cell r="E4">
            <v>157656</v>
          </cell>
          <cell r="F4">
            <v>1233360</v>
          </cell>
          <cell r="G4">
            <v>462559</v>
          </cell>
          <cell r="H4">
            <v>289099</v>
          </cell>
          <cell r="I4">
            <v>346878</v>
          </cell>
          <cell r="J4">
            <v>0</v>
          </cell>
          <cell r="K4">
            <v>4114842</v>
          </cell>
          <cell r="L4">
            <v>242380</v>
          </cell>
          <cell r="M4">
            <v>4357222</v>
          </cell>
          <cell r="N4">
            <v>0</v>
          </cell>
          <cell r="O4">
            <v>85560</v>
          </cell>
          <cell r="P4">
            <v>24542</v>
          </cell>
          <cell r="Q4">
            <v>36811</v>
          </cell>
          <cell r="R4">
            <v>864000</v>
          </cell>
          <cell r="S4">
            <v>159240</v>
          </cell>
          <cell r="T4">
            <v>0</v>
          </cell>
          <cell r="U4">
            <v>300000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300000</v>
          </cell>
          <cell r="AC4">
            <v>0</v>
          </cell>
          <cell r="AD4">
            <v>0</v>
          </cell>
          <cell r="AE4">
            <v>0</v>
          </cell>
          <cell r="AF4">
            <v>390400</v>
          </cell>
          <cell r="AG4">
            <v>380000</v>
          </cell>
          <cell r="AH4">
            <v>0</v>
          </cell>
          <cell r="AI4">
            <v>550000</v>
          </cell>
          <cell r="AJ4">
            <v>6655395</v>
          </cell>
        </row>
        <row r="5">
          <cell r="A5" t="str">
            <v>益阳市赫山区仪器电教站</v>
          </cell>
          <cell r="B5">
            <v>1812444</v>
          </cell>
          <cell r="C5">
            <v>0</v>
          </cell>
          <cell r="D5">
            <v>0</v>
          </cell>
          <cell r="E5">
            <v>0</v>
          </cell>
          <cell r="F5">
            <v>783432</v>
          </cell>
          <cell r="G5">
            <v>420040</v>
          </cell>
          <cell r="H5">
            <v>262525</v>
          </cell>
          <cell r="I5">
            <v>314994</v>
          </cell>
          <cell r="J5">
            <v>0</v>
          </cell>
          <cell r="K5">
            <v>3593435</v>
          </cell>
          <cell r="L5">
            <v>208596</v>
          </cell>
          <cell r="M5">
            <v>3802031</v>
          </cell>
          <cell r="N5">
            <v>0</v>
          </cell>
          <cell r="O5">
            <v>0</v>
          </cell>
          <cell r="P5">
            <v>36091</v>
          </cell>
          <cell r="Q5">
            <v>54135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435150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100000</v>
          </cell>
          <cell r="AJ5">
            <v>4118811</v>
          </cell>
        </row>
        <row r="6">
          <cell r="A6" t="str">
            <v>益阳市赫山区教研培训中心</v>
          </cell>
          <cell r="B6">
            <v>7725504</v>
          </cell>
          <cell r="C6">
            <v>0</v>
          </cell>
          <cell r="D6">
            <v>0</v>
          </cell>
          <cell r="E6">
            <v>0</v>
          </cell>
          <cell r="F6">
            <v>2409184</v>
          </cell>
          <cell r="G6">
            <v>1639899</v>
          </cell>
          <cell r="H6">
            <v>964936</v>
          </cell>
          <cell r="I6">
            <v>1129783</v>
          </cell>
          <cell r="J6">
            <v>0</v>
          </cell>
          <cell r="K6">
            <v>13869306</v>
          </cell>
          <cell r="L6">
            <v>814390</v>
          </cell>
          <cell r="M6">
            <v>14683696</v>
          </cell>
          <cell r="N6">
            <v>0</v>
          </cell>
          <cell r="O6">
            <v>16560</v>
          </cell>
          <cell r="P6">
            <v>153835</v>
          </cell>
          <cell r="Q6">
            <v>230751</v>
          </cell>
          <cell r="R6">
            <v>0</v>
          </cell>
          <cell r="S6">
            <v>6600</v>
          </cell>
          <cell r="T6">
            <v>0</v>
          </cell>
          <cell r="U6">
            <v>0</v>
          </cell>
          <cell r="V6">
            <v>1305450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50000</v>
          </cell>
          <cell r="AJ6">
            <v>15582502</v>
          </cell>
        </row>
        <row r="7">
          <cell r="A7" t="str">
            <v>益阳市赫山区体卫保健站</v>
          </cell>
          <cell r="B7">
            <v>684132</v>
          </cell>
          <cell r="C7">
            <v>0</v>
          </cell>
          <cell r="D7">
            <v>0</v>
          </cell>
          <cell r="E7">
            <v>0</v>
          </cell>
          <cell r="F7">
            <v>315732</v>
          </cell>
          <cell r="G7">
            <v>161788</v>
          </cell>
          <cell r="H7">
            <v>134413</v>
          </cell>
          <cell r="I7">
            <v>121327</v>
          </cell>
          <cell r="J7">
            <v>0</v>
          </cell>
          <cell r="K7">
            <v>1417392</v>
          </cell>
          <cell r="L7">
            <v>80345</v>
          </cell>
          <cell r="M7">
            <v>1497737</v>
          </cell>
          <cell r="N7">
            <v>0</v>
          </cell>
          <cell r="O7">
            <v>0</v>
          </cell>
          <cell r="P7">
            <v>13623</v>
          </cell>
          <cell r="Q7">
            <v>20434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251420</v>
          </cell>
          <cell r="W7">
            <v>300000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50000</v>
          </cell>
          <cell r="AJ7">
            <v>2002869</v>
          </cell>
        </row>
        <row r="8">
          <cell r="A8" t="str">
            <v>益阳市赫山区龙洲幼儿园</v>
          </cell>
          <cell r="B8">
            <v>681348</v>
          </cell>
          <cell r="C8">
            <v>0</v>
          </cell>
          <cell r="D8">
            <v>0</v>
          </cell>
          <cell r="E8">
            <v>0</v>
          </cell>
          <cell r="F8">
            <v>345216</v>
          </cell>
          <cell r="G8">
            <v>166108</v>
          </cell>
          <cell r="H8">
            <v>103817</v>
          </cell>
          <cell r="I8">
            <v>124566</v>
          </cell>
          <cell r="J8">
            <v>0</v>
          </cell>
          <cell r="K8">
            <v>1421055</v>
          </cell>
          <cell r="L8">
            <v>82491</v>
          </cell>
          <cell r="M8">
            <v>1503546</v>
          </cell>
          <cell r="N8">
            <v>0</v>
          </cell>
          <cell r="O8">
            <v>0</v>
          </cell>
          <cell r="P8">
            <v>13568</v>
          </cell>
          <cell r="Q8">
            <v>20351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181312.5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35000</v>
          </cell>
          <cell r="AB8">
            <v>0</v>
          </cell>
          <cell r="AC8">
            <v>0</v>
          </cell>
          <cell r="AD8">
            <v>3190</v>
          </cell>
          <cell r="AE8">
            <v>0</v>
          </cell>
          <cell r="AF8">
            <v>0</v>
          </cell>
          <cell r="AG8">
            <v>0</v>
          </cell>
          <cell r="AH8">
            <v>50000</v>
          </cell>
          <cell r="AI8">
            <v>985300</v>
          </cell>
          <cell r="AJ8">
            <v>1724476.5</v>
          </cell>
        </row>
        <row r="9">
          <cell r="A9" t="str">
            <v>益阳市赫山区第一完全小学</v>
          </cell>
          <cell r="B9">
            <v>3999468</v>
          </cell>
          <cell r="C9">
            <v>0</v>
          </cell>
          <cell r="D9">
            <v>0</v>
          </cell>
          <cell r="E9">
            <v>0</v>
          </cell>
          <cell r="F9">
            <v>1824404</v>
          </cell>
          <cell r="G9">
            <v>942364</v>
          </cell>
          <cell r="H9">
            <v>749221</v>
          </cell>
          <cell r="I9">
            <v>706692</v>
          </cell>
          <cell r="J9">
            <v>0</v>
          </cell>
          <cell r="K9">
            <v>8222149</v>
          </cell>
          <cell r="L9">
            <v>467987</v>
          </cell>
          <cell r="M9">
            <v>8690136</v>
          </cell>
          <cell r="N9">
            <v>0</v>
          </cell>
          <cell r="O9">
            <v>24840</v>
          </cell>
          <cell r="P9">
            <v>79639</v>
          </cell>
          <cell r="Q9">
            <v>119459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931752.85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61600</v>
          </cell>
          <cell r="AB9">
            <v>0</v>
          </cell>
          <cell r="AC9">
            <v>0</v>
          </cell>
          <cell r="AD9">
            <v>10610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806500</v>
          </cell>
          <cell r="AJ9">
            <v>9450049.85</v>
          </cell>
        </row>
        <row r="10">
          <cell r="A10" t="str">
            <v>益阳市赫山区第二完全小学</v>
          </cell>
          <cell r="B10">
            <v>5026980</v>
          </cell>
          <cell r="C10">
            <v>0</v>
          </cell>
          <cell r="D10">
            <v>0</v>
          </cell>
          <cell r="E10">
            <v>0</v>
          </cell>
          <cell r="F10">
            <v>2585168</v>
          </cell>
          <cell r="G10">
            <v>1231726</v>
          </cell>
          <cell r="H10">
            <v>800062</v>
          </cell>
          <cell r="I10">
            <v>923689</v>
          </cell>
          <cell r="J10">
            <v>0</v>
          </cell>
          <cell r="K10">
            <v>10567625</v>
          </cell>
          <cell r="L10">
            <v>611687</v>
          </cell>
          <cell r="M10">
            <v>11179312</v>
          </cell>
          <cell r="N10">
            <v>0</v>
          </cell>
          <cell r="O10">
            <v>24840</v>
          </cell>
          <cell r="P10">
            <v>100099</v>
          </cell>
          <cell r="Q10">
            <v>150149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1669332.1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125300</v>
          </cell>
          <cell r="AB10">
            <v>0</v>
          </cell>
          <cell r="AC10">
            <v>0</v>
          </cell>
          <cell r="AD10">
            <v>20390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831400</v>
          </cell>
          <cell r="AJ10">
            <v>12657735.1</v>
          </cell>
        </row>
        <row r="11">
          <cell r="A11" t="str">
            <v>益阳市赫山区桃花仑小学</v>
          </cell>
          <cell r="B11">
            <v>10470924</v>
          </cell>
          <cell r="C11">
            <v>0</v>
          </cell>
          <cell r="D11">
            <v>0</v>
          </cell>
          <cell r="E11">
            <v>0</v>
          </cell>
          <cell r="F11">
            <v>5414604</v>
          </cell>
          <cell r="G11">
            <v>2400446</v>
          </cell>
          <cell r="H11">
            <v>1820489</v>
          </cell>
          <cell r="I11">
            <v>1927614</v>
          </cell>
          <cell r="J11">
            <v>0</v>
          </cell>
          <cell r="K11">
            <v>22034077</v>
          </cell>
          <cell r="L11">
            <v>1276509</v>
          </cell>
          <cell r="M11">
            <v>23310586</v>
          </cell>
          <cell r="N11">
            <v>103254</v>
          </cell>
          <cell r="O11">
            <v>33120</v>
          </cell>
          <cell r="P11">
            <v>198503</v>
          </cell>
          <cell r="Q11">
            <v>312753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3309315.75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144550</v>
          </cell>
          <cell r="AB11">
            <v>0</v>
          </cell>
          <cell r="AC11">
            <v>0</v>
          </cell>
          <cell r="AD11">
            <v>26940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2879800</v>
          </cell>
          <cell r="AJ11">
            <v>26162512.75</v>
          </cell>
        </row>
        <row r="12">
          <cell r="A12" t="str">
            <v>益阳师范附属小学</v>
          </cell>
          <cell r="B12">
            <v>14377140</v>
          </cell>
          <cell r="C12">
            <v>0</v>
          </cell>
          <cell r="D12">
            <v>0</v>
          </cell>
          <cell r="E12">
            <v>0</v>
          </cell>
          <cell r="F12">
            <v>6090084</v>
          </cell>
          <cell r="G12">
            <v>3311813</v>
          </cell>
          <cell r="H12">
            <v>2106286</v>
          </cell>
          <cell r="I12">
            <v>2383576</v>
          </cell>
          <cell r="J12">
            <v>0</v>
          </cell>
          <cell r="K12">
            <v>28268899</v>
          </cell>
          <cell r="L12">
            <v>1644680</v>
          </cell>
          <cell r="M12">
            <v>29913579</v>
          </cell>
          <cell r="N12">
            <v>78812</v>
          </cell>
          <cell r="O12">
            <v>81360</v>
          </cell>
          <cell r="P12">
            <v>276285</v>
          </cell>
          <cell r="Q12">
            <v>429427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3977367.7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168000</v>
          </cell>
          <cell r="AB12">
            <v>0</v>
          </cell>
          <cell r="AC12">
            <v>0</v>
          </cell>
          <cell r="AD12">
            <v>25070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3654100</v>
          </cell>
          <cell r="AJ12">
            <v>33305220.7</v>
          </cell>
        </row>
        <row r="13">
          <cell r="A13" t="str">
            <v>益阳市赫山区三里桥小学</v>
          </cell>
          <cell r="B13">
            <v>2746164</v>
          </cell>
          <cell r="C13">
            <v>0</v>
          </cell>
          <cell r="D13">
            <v>0</v>
          </cell>
          <cell r="E13">
            <v>0</v>
          </cell>
          <cell r="F13">
            <v>1424316</v>
          </cell>
          <cell r="G13">
            <v>674827</v>
          </cell>
          <cell r="H13">
            <v>455041</v>
          </cell>
          <cell r="I13">
            <v>506062</v>
          </cell>
          <cell r="J13">
            <v>0</v>
          </cell>
          <cell r="K13">
            <v>5806410</v>
          </cell>
          <cell r="L13">
            <v>335126</v>
          </cell>
          <cell r="M13">
            <v>6141536</v>
          </cell>
          <cell r="N13">
            <v>0</v>
          </cell>
          <cell r="O13">
            <v>0</v>
          </cell>
          <cell r="P13">
            <v>54683</v>
          </cell>
          <cell r="Q13">
            <v>82024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7087239.7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86100</v>
          </cell>
          <cell r="AB13">
            <v>0</v>
          </cell>
          <cell r="AC13">
            <v>0</v>
          </cell>
          <cell r="AD13">
            <v>10550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1237100</v>
          </cell>
          <cell r="AJ13">
            <v>13127006.7</v>
          </cell>
        </row>
        <row r="14">
          <cell r="A14" t="str">
            <v>益阳市赫山区曙光小学</v>
          </cell>
          <cell r="B14">
            <v>664584</v>
          </cell>
          <cell r="C14">
            <v>0</v>
          </cell>
          <cell r="D14">
            <v>0</v>
          </cell>
          <cell r="E14">
            <v>0</v>
          </cell>
          <cell r="F14">
            <v>333792</v>
          </cell>
          <cell r="G14">
            <v>161547</v>
          </cell>
          <cell r="H14">
            <v>142750</v>
          </cell>
          <cell r="I14">
            <v>121146</v>
          </cell>
          <cell r="J14">
            <v>0</v>
          </cell>
          <cell r="K14">
            <v>1423819</v>
          </cell>
          <cell r="L14">
            <v>80226</v>
          </cell>
          <cell r="M14">
            <v>1504045</v>
          </cell>
          <cell r="N14">
            <v>0</v>
          </cell>
          <cell r="O14">
            <v>8280</v>
          </cell>
          <cell r="P14">
            <v>13234</v>
          </cell>
          <cell r="Q14">
            <v>19850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140069.95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5950</v>
          </cell>
          <cell r="AB14">
            <v>0</v>
          </cell>
          <cell r="AC14">
            <v>0</v>
          </cell>
          <cell r="AD14">
            <v>10980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939200</v>
          </cell>
          <cell r="AJ14">
            <v>1622182.95</v>
          </cell>
        </row>
        <row r="15">
          <cell r="A15" t="str">
            <v>益阳市赫山区志溪河小学</v>
          </cell>
          <cell r="B15">
            <v>2446488</v>
          </cell>
          <cell r="C15">
            <v>0</v>
          </cell>
          <cell r="D15">
            <v>0</v>
          </cell>
          <cell r="E15">
            <v>0</v>
          </cell>
          <cell r="F15">
            <v>1329912</v>
          </cell>
          <cell r="G15">
            <v>611061</v>
          </cell>
          <cell r="H15">
            <v>448533</v>
          </cell>
          <cell r="I15">
            <v>458243</v>
          </cell>
          <cell r="J15">
            <v>0</v>
          </cell>
          <cell r="K15">
            <v>5294237</v>
          </cell>
          <cell r="L15">
            <v>303459</v>
          </cell>
          <cell r="M15">
            <v>5597696</v>
          </cell>
          <cell r="N15">
            <v>0</v>
          </cell>
          <cell r="O15">
            <v>0</v>
          </cell>
          <cell r="P15">
            <v>48716</v>
          </cell>
          <cell r="Q15">
            <v>73073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875280.05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70700</v>
          </cell>
          <cell r="AB15">
            <v>0</v>
          </cell>
          <cell r="AC15">
            <v>0</v>
          </cell>
          <cell r="AD15">
            <v>1050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99200</v>
          </cell>
          <cell r="AJ15">
            <v>6363056.05</v>
          </cell>
        </row>
        <row r="16">
          <cell r="A16" t="str">
            <v>益阳市赫山区迎宾小学</v>
          </cell>
          <cell r="B16">
            <v>4975764</v>
          </cell>
          <cell r="C16">
            <v>0</v>
          </cell>
          <cell r="D16">
            <v>0</v>
          </cell>
          <cell r="E16">
            <v>0</v>
          </cell>
          <cell r="F16">
            <v>2989668</v>
          </cell>
          <cell r="G16">
            <v>1188891</v>
          </cell>
          <cell r="H16">
            <v>857686</v>
          </cell>
          <cell r="I16">
            <v>966557</v>
          </cell>
          <cell r="J16">
            <v>0</v>
          </cell>
          <cell r="K16">
            <v>10978566</v>
          </cell>
          <cell r="L16">
            <v>640076</v>
          </cell>
          <cell r="M16">
            <v>11618642</v>
          </cell>
          <cell r="N16">
            <v>0</v>
          </cell>
          <cell r="O16">
            <v>8280</v>
          </cell>
          <cell r="P16">
            <v>99079</v>
          </cell>
          <cell r="Q16">
            <v>148619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1907504.2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143500</v>
          </cell>
          <cell r="AB16">
            <v>0</v>
          </cell>
          <cell r="AC16">
            <v>0</v>
          </cell>
          <cell r="AD16">
            <v>20790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1622400</v>
          </cell>
          <cell r="AJ16">
            <v>13306338.2</v>
          </cell>
        </row>
        <row r="17">
          <cell r="A17" t="str">
            <v>益阳市赫山区龙洲小学</v>
          </cell>
          <cell r="B17">
            <v>5840772</v>
          </cell>
          <cell r="C17">
            <v>0</v>
          </cell>
          <cell r="D17">
            <v>0</v>
          </cell>
          <cell r="E17">
            <v>0</v>
          </cell>
          <cell r="F17">
            <v>3434004</v>
          </cell>
          <cell r="G17">
            <v>1500757</v>
          </cell>
          <cell r="H17">
            <v>1027181</v>
          </cell>
          <cell r="I17">
            <v>1125439</v>
          </cell>
          <cell r="J17">
            <v>0</v>
          </cell>
          <cell r="K17">
            <v>12928153</v>
          </cell>
          <cell r="L17">
            <v>745291</v>
          </cell>
          <cell r="M17">
            <v>13673444</v>
          </cell>
          <cell r="N17">
            <v>0</v>
          </cell>
          <cell r="O17">
            <v>0</v>
          </cell>
          <cell r="P17">
            <v>116304</v>
          </cell>
          <cell r="Q17">
            <v>174456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2051587.2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156800</v>
          </cell>
          <cell r="AB17">
            <v>0</v>
          </cell>
          <cell r="AC17">
            <v>0</v>
          </cell>
          <cell r="AD17">
            <v>22470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1709800</v>
          </cell>
          <cell r="AJ17">
            <v>15449770.2</v>
          </cell>
        </row>
        <row r="18">
          <cell r="A18" t="str">
            <v>益阳市赫山区秀峰路学校</v>
          </cell>
          <cell r="B18">
            <v>3975588</v>
          </cell>
          <cell r="C18">
            <v>0</v>
          </cell>
          <cell r="D18">
            <v>0</v>
          </cell>
          <cell r="E18">
            <v>0</v>
          </cell>
          <cell r="F18">
            <v>1992756</v>
          </cell>
          <cell r="G18">
            <v>965741</v>
          </cell>
          <cell r="H18">
            <v>707540</v>
          </cell>
          <cell r="I18">
            <v>724223</v>
          </cell>
          <cell r="J18">
            <v>0</v>
          </cell>
          <cell r="K18">
            <v>8365848</v>
          </cell>
          <cell r="L18">
            <v>479596</v>
          </cell>
          <cell r="M18">
            <v>8845444</v>
          </cell>
          <cell r="N18">
            <v>0</v>
          </cell>
          <cell r="O18">
            <v>16560</v>
          </cell>
          <cell r="P18">
            <v>79163</v>
          </cell>
          <cell r="Q18">
            <v>118745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1299406.25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114100</v>
          </cell>
          <cell r="AB18">
            <v>0</v>
          </cell>
          <cell r="AC18">
            <v>0</v>
          </cell>
          <cell r="AD18">
            <v>19490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670300</v>
          </cell>
          <cell r="AJ18">
            <v>10013312.25</v>
          </cell>
        </row>
        <row r="19">
          <cell r="A19" t="str">
            <v>益阳市赫山区梓山苑学校</v>
          </cell>
          <cell r="B19">
            <v>3971760</v>
          </cell>
          <cell r="C19">
            <v>0</v>
          </cell>
          <cell r="D19">
            <v>0</v>
          </cell>
          <cell r="E19">
            <v>0</v>
          </cell>
          <cell r="F19">
            <v>1995780</v>
          </cell>
          <cell r="G19">
            <v>965611</v>
          </cell>
          <cell r="H19">
            <v>623896</v>
          </cell>
          <cell r="I19">
            <v>724125</v>
          </cell>
          <cell r="J19">
            <v>0</v>
          </cell>
          <cell r="K19">
            <v>8281172</v>
          </cell>
          <cell r="L19">
            <v>479532</v>
          </cell>
          <cell r="M19">
            <v>8760704</v>
          </cell>
          <cell r="N19">
            <v>0</v>
          </cell>
          <cell r="O19">
            <v>46800</v>
          </cell>
          <cell r="P19">
            <v>79087</v>
          </cell>
          <cell r="Q19">
            <v>118631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1199998.65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105700</v>
          </cell>
          <cell r="AB19">
            <v>0</v>
          </cell>
          <cell r="AC19">
            <v>0</v>
          </cell>
          <cell r="AD19">
            <v>19530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1119900</v>
          </cell>
          <cell r="AJ19">
            <v>9850918.65</v>
          </cell>
        </row>
        <row r="20">
          <cell r="A20" t="str">
            <v>益阳市赫山区龙岭学校</v>
          </cell>
          <cell r="B20">
            <v>1416420</v>
          </cell>
          <cell r="C20">
            <v>0</v>
          </cell>
          <cell r="D20">
            <v>0</v>
          </cell>
          <cell r="E20">
            <v>0</v>
          </cell>
          <cell r="F20">
            <v>800100</v>
          </cell>
          <cell r="G20">
            <v>358656</v>
          </cell>
          <cell r="H20">
            <v>311801</v>
          </cell>
          <cell r="I20">
            <v>268961</v>
          </cell>
          <cell r="J20">
            <v>0</v>
          </cell>
          <cell r="K20">
            <v>3155938</v>
          </cell>
          <cell r="L20">
            <v>178112</v>
          </cell>
          <cell r="M20">
            <v>3334050</v>
          </cell>
          <cell r="N20">
            <v>0</v>
          </cell>
          <cell r="O20">
            <v>0</v>
          </cell>
          <cell r="P20">
            <v>28204</v>
          </cell>
          <cell r="Q20">
            <v>42306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410588.2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38500</v>
          </cell>
          <cell r="AB20">
            <v>0</v>
          </cell>
          <cell r="AC20">
            <v>0</v>
          </cell>
          <cell r="AD20">
            <v>7250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436100</v>
          </cell>
          <cell r="AJ20">
            <v>3682786.2</v>
          </cell>
        </row>
        <row r="21">
          <cell r="A21" t="str">
            <v>益阳市赫山区紫竹学校</v>
          </cell>
          <cell r="B21">
            <v>4462080</v>
          </cell>
          <cell r="C21">
            <v>0</v>
          </cell>
          <cell r="D21">
            <v>0</v>
          </cell>
          <cell r="E21">
            <v>0</v>
          </cell>
          <cell r="F21">
            <v>3067428</v>
          </cell>
          <cell r="G21">
            <v>1218354</v>
          </cell>
          <cell r="H21">
            <v>781137</v>
          </cell>
          <cell r="I21">
            <v>913661</v>
          </cell>
          <cell r="J21">
            <v>0</v>
          </cell>
          <cell r="K21">
            <v>10442660</v>
          </cell>
          <cell r="L21">
            <v>605047</v>
          </cell>
          <cell r="M21">
            <v>11047707</v>
          </cell>
          <cell r="N21">
            <v>0</v>
          </cell>
          <cell r="O21">
            <v>0</v>
          </cell>
          <cell r="P21">
            <v>88851</v>
          </cell>
          <cell r="Q21">
            <v>133276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2078324.75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153300</v>
          </cell>
          <cell r="AB21">
            <v>0</v>
          </cell>
          <cell r="AC21">
            <v>0</v>
          </cell>
          <cell r="AD21">
            <v>20650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1740300</v>
          </cell>
          <cell r="AJ21">
            <v>12917061.75</v>
          </cell>
        </row>
        <row r="22">
          <cell r="A22" t="str">
            <v>益阳市赫山区丁香学校</v>
          </cell>
          <cell r="B22">
            <v>3714948</v>
          </cell>
          <cell r="C22">
            <v>0</v>
          </cell>
          <cell r="D22">
            <v>0</v>
          </cell>
          <cell r="E22">
            <v>0</v>
          </cell>
          <cell r="F22">
            <v>2497980</v>
          </cell>
          <cell r="G22">
            <v>1005317</v>
          </cell>
          <cell r="H22">
            <v>632082</v>
          </cell>
          <cell r="I22">
            <v>753901</v>
          </cell>
          <cell r="J22">
            <v>0</v>
          </cell>
          <cell r="K22">
            <v>8604228</v>
          </cell>
          <cell r="L22">
            <v>499250</v>
          </cell>
          <cell r="M22">
            <v>9103478</v>
          </cell>
          <cell r="N22">
            <v>0</v>
          </cell>
          <cell r="O22">
            <v>0</v>
          </cell>
          <cell r="P22">
            <v>73973</v>
          </cell>
          <cell r="Q22">
            <v>110960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1735474.9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70000</v>
          </cell>
          <cell r="AB22">
            <v>0</v>
          </cell>
          <cell r="AC22">
            <v>0</v>
          </cell>
          <cell r="AD22">
            <v>20880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1331000</v>
          </cell>
          <cell r="AJ22">
            <v>10615515.9</v>
          </cell>
        </row>
        <row r="23">
          <cell r="A23" t="str">
            <v>益阳市赫山区海棠学校</v>
          </cell>
          <cell r="B23">
            <v>16514876</v>
          </cell>
          <cell r="C23">
            <v>0</v>
          </cell>
          <cell r="D23">
            <v>0</v>
          </cell>
          <cell r="E23">
            <v>0</v>
          </cell>
          <cell r="F23">
            <v>6882944</v>
          </cell>
          <cell r="G23">
            <v>3686015</v>
          </cell>
          <cell r="H23">
            <v>2463965</v>
          </cell>
          <cell r="I23">
            <v>2739187</v>
          </cell>
          <cell r="J23">
            <v>0</v>
          </cell>
          <cell r="K23">
            <v>32286987</v>
          </cell>
          <cell r="L23">
            <v>1880173</v>
          </cell>
          <cell r="M23">
            <v>34167160</v>
          </cell>
          <cell r="N23">
            <v>0</v>
          </cell>
          <cell r="O23">
            <v>89640</v>
          </cell>
          <cell r="P23">
            <v>328852</v>
          </cell>
          <cell r="Q23">
            <v>483278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3314217.25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249200</v>
          </cell>
          <cell r="AB23">
            <v>0</v>
          </cell>
          <cell r="AC23">
            <v>0</v>
          </cell>
          <cell r="AD23">
            <v>30040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2112100</v>
          </cell>
          <cell r="AJ23">
            <v>36782214.25</v>
          </cell>
        </row>
        <row r="24">
          <cell r="A24" t="str">
            <v>益阳市赫山区梓山湖学校</v>
          </cell>
          <cell r="B24">
            <v>15305492</v>
          </cell>
          <cell r="C24">
            <v>0</v>
          </cell>
          <cell r="D24">
            <v>0</v>
          </cell>
          <cell r="E24">
            <v>0</v>
          </cell>
          <cell r="F24">
            <v>7823560</v>
          </cell>
          <cell r="G24">
            <v>3742525</v>
          </cell>
          <cell r="H24">
            <v>2319078</v>
          </cell>
          <cell r="I24">
            <v>2806573</v>
          </cell>
          <cell r="J24">
            <v>0</v>
          </cell>
          <cell r="K24">
            <v>31997228</v>
          </cell>
          <cell r="L24">
            <v>1858576</v>
          </cell>
          <cell r="M24">
            <v>33855804</v>
          </cell>
          <cell r="N24">
            <v>0</v>
          </cell>
          <cell r="O24">
            <v>0</v>
          </cell>
          <cell r="P24">
            <v>304770</v>
          </cell>
          <cell r="Q24">
            <v>457155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4674042.85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336819</v>
          </cell>
          <cell r="AB24">
            <v>0</v>
          </cell>
          <cell r="AC24">
            <v>0</v>
          </cell>
          <cell r="AD24">
            <v>39150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3983800</v>
          </cell>
          <cell r="AJ24">
            <v>37809164.85</v>
          </cell>
        </row>
        <row r="25">
          <cell r="A25" t="str">
            <v>益阳市赫山区龙洲中学</v>
          </cell>
          <cell r="B25">
            <v>10585848</v>
          </cell>
          <cell r="C25">
            <v>0</v>
          </cell>
          <cell r="D25">
            <v>0</v>
          </cell>
          <cell r="E25">
            <v>0</v>
          </cell>
          <cell r="F25">
            <v>4884216</v>
          </cell>
          <cell r="G25">
            <v>2503220</v>
          </cell>
          <cell r="H25">
            <v>1658906</v>
          </cell>
          <cell r="I25">
            <v>1877200</v>
          </cell>
          <cell r="J25">
            <v>0</v>
          </cell>
          <cell r="K25">
            <v>21509390</v>
          </cell>
          <cell r="L25">
            <v>1243124</v>
          </cell>
          <cell r="M25">
            <v>22752514</v>
          </cell>
          <cell r="N25">
            <v>81778</v>
          </cell>
          <cell r="O25">
            <v>61020</v>
          </cell>
          <cell r="P25">
            <v>210790</v>
          </cell>
          <cell r="Q25">
            <v>316186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15666947.2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154000</v>
          </cell>
          <cell r="AB25">
            <v>0</v>
          </cell>
          <cell r="AC25">
            <v>0</v>
          </cell>
          <cell r="AD25">
            <v>20550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1171700</v>
          </cell>
          <cell r="AJ25">
            <v>38020661.2</v>
          </cell>
        </row>
        <row r="26">
          <cell r="A26" t="str">
            <v>益阳市赫山中学</v>
          </cell>
          <cell r="B26">
            <v>8512752</v>
          </cell>
          <cell r="C26">
            <v>0</v>
          </cell>
          <cell r="D26">
            <v>0</v>
          </cell>
          <cell r="E26">
            <v>0</v>
          </cell>
          <cell r="F26">
            <v>3863340</v>
          </cell>
          <cell r="G26">
            <v>2002582</v>
          </cell>
          <cell r="H26">
            <v>1381023</v>
          </cell>
          <cell r="I26">
            <v>1501765</v>
          </cell>
          <cell r="J26">
            <v>0</v>
          </cell>
          <cell r="K26">
            <v>17261462</v>
          </cell>
          <cell r="L26">
            <v>994502</v>
          </cell>
          <cell r="M26">
            <v>18255964</v>
          </cell>
          <cell r="N26">
            <v>0</v>
          </cell>
          <cell r="O26">
            <v>16560</v>
          </cell>
          <cell r="P26">
            <v>169510</v>
          </cell>
          <cell r="Q26">
            <v>254265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1608942.95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201600</v>
          </cell>
          <cell r="AB26">
            <v>0</v>
          </cell>
          <cell r="AC26">
            <v>0</v>
          </cell>
          <cell r="AD26">
            <v>18700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1270900</v>
          </cell>
          <cell r="AJ26">
            <v>19531039.95</v>
          </cell>
        </row>
        <row r="27">
          <cell r="A27" t="str">
            <v>益阳市赫山区黄泥湖学校</v>
          </cell>
          <cell r="B27">
            <v>1812192</v>
          </cell>
          <cell r="C27">
            <v>0</v>
          </cell>
          <cell r="D27">
            <v>0</v>
          </cell>
          <cell r="E27">
            <v>0</v>
          </cell>
          <cell r="F27">
            <v>723432</v>
          </cell>
          <cell r="G27">
            <v>410290</v>
          </cell>
          <cell r="H27">
            <v>311754</v>
          </cell>
          <cell r="I27">
            <v>307682</v>
          </cell>
          <cell r="J27">
            <v>219120</v>
          </cell>
          <cell r="K27">
            <v>3784470</v>
          </cell>
          <cell r="L27">
            <v>203754</v>
          </cell>
          <cell r="M27">
            <v>3988224</v>
          </cell>
          <cell r="N27">
            <v>0</v>
          </cell>
          <cell r="O27">
            <v>42720</v>
          </cell>
          <cell r="P27">
            <v>36085</v>
          </cell>
          <cell r="Q27">
            <v>54127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114202.7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9290</v>
          </cell>
          <cell r="AB27">
            <v>0</v>
          </cell>
          <cell r="AC27">
            <v>0</v>
          </cell>
          <cell r="AD27">
            <v>470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16800</v>
          </cell>
          <cell r="AJ27">
            <v>4041364.7</v>
          </cell>
        </row>
        <row r="28">
          <cell r="A28" t="str">
            <v>益阳市赫山区金银山学校</v>
          </cell>
          <cell r="B28">
            <v>5331324</v>
          </cell>
          <cell r="C28">
            <v>0</v>
          </cell>
          <cell r="D28">
            <v>0</v>
          </cell>
          <cell r="E28">
            <v>0</v>
          </cell>
          <cell r="F28">
            <v>2686008</v>
          </cell>
          <cell r="G28">
            <v>1297289</v>
          </cell>
          <cell r="H28">
            <v>1016469</v>
          </cell>
          <cell r="I28">
            <v>972855</v>
          </cell>
          <cell r="J28">
            <v>0</v>
          </cell>
          <cell r="K28">
            <v>11303945</v>
          </cell>
          <cell r="L28">
            <v>644246</v>
          </cell>
          <cell r="M28">
            <v>11948191</v>
          </cell>
          <cell r="N28">
            <v>0</v>
          </cell>
          <cell r="O28">
            <v>33120</v>
          </cell>
          <cell r="P28">
            <v>106159</v>
          </cell>
          <cell r="Q28">
            <v>159239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1340503.75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121363.2</v>
          </cell>
          <cell r="AB28">
            <v>0</v>
          </cell>
          <cell r="AC28">
            <v>0</v>
          </cell>
          <cell r="AD28">
            <v>10240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866100</v>
          </cell>
          <cell r="AJ28">
            <v>13074569.95</v>
          </cell>
        </row>
        <row r="29">
          <cell r="A29" t="str">
            <v>益阳市箴言中学</v>
          </cell>
          <cell r="B29">
            <v>24424544</v>
          </cell>
          <cell r="C29">
            <v>0</v>
          </cell>
          <cell r="D29">
            <v>0</v>
          </cell>
          <cell r="E29">
            <v>0</v>
          </cell>
          <cell r="F29">
            <v>8836504</v>
          </cell>
          <cell r="G29">
            <v>5281990</v>
          </cell>
          <cell r="H29">
            <v>3586632</v>
          </cell>
          <cell r="I29">
            <v>4036031</v>
          </cell>
          <cell r="J29">
            <v>2464640</v>
          </cell>
          <cell r="K29">
            <v>48630341</v>
          </cell>
          <cell r="L29">
            <v>2672750</v>
          </cell>
          <cell r="M29">
            <v>51303091</v>
          </cell>
          <cell r="N29">
            <v>0</v>
          </cell>
          <cell r="O29">
            <v>43200</v>
          </cell>
          <cell r="P29">
            <v>486353</v>
          </cell>
          <cell r="Q29">
            <v>719530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4417256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1792000</v>
          </cell>
          <cell r="AB29">
            <v>0</v>
          </cell>
          <cell r="AC29">
            <v>200000</v>
          </cell>
          <cell r="AD29">
            <v>34040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13234000</v>
          </cell>
          <cell r="AJ29">
            <v>56322720</v>
          </cell>
        </row>
        <row r="30">
          <cell r="A30" t="str">
            <v>益阳市第十三中学</v>
          </cell>
          <cell r="B30">
            <v>6783636</v>
          </cell>
          <cell r="C30">
            <v>0</v>
          </cell>
          <cell r="D30">
            <v>0</v>
          </cell>
          <cell r="E30">
            <v>0</v>
          </cell>
          <cell r="F30">
            <v>3279508</v>
          </cell>
          <cell r="G30">
            <v>1628323</v>
          </cell>
          <cell r="H30">
            <v>1397355</v>
          </cell>
          <cell r="I30">
            <v>1221102</v>
          </cell>
          <cell r="J30">
            <v>0</v>
          </cell>
          <cell r="K30">
            <v>14309924</v>
          </cell>
          <cell r="L30">
            <v>808641</v>
          </cell>
          <cell r="M30">
            <v>15118565</v>
          </cell>
          <cell r="N30">
            <v>103640</v>
          </cell>
          <cell r="O30">
            <v>57960</v>
          </cell>
          <cell r="P30">
            <v>135079</v>
          </cell>
          <cell r="Q30">
            <v>202618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1494982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755104</v>
          </cell>
          <cell r="AB30">
            <v>0</v>
          </cell>
          <cell r="AC30">
            <v>100000</v>
          </cell>
          <cell r="AD30">
            <v>10940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4104100</v>
          </cell>
          <cell r="AJ30">
            <v>17170247</v>
          </cell>
        </row>
        <row r="31">
          <cell r="A31" t="str">
            <v>益阳市第十五中学</v>
          </cell>
          <cell r="B31">
            <v>6144540</v>
          </cell>
          <cell r="C31">
            <v>0</v>
          </cell>
          <cell r="D31">
            <v>0</v>
          </cell>
          <cell r="E31">
            <v>0</v>
          </cell>
          <cell r="F31">
            <v>3181424</v>
          </cell>
          <cell r="G31">
            <v>1509039</v>
          </cell>
          <cell r="H31">
            <v>1199036</v>
          </cell>
          <cell r="I31">
            <v>1131650</v>
          </cell>
          <cell r="J31">
            <v>675200</v>
          </cell>
          <cell r="K31">
            <v>13840889</v>
          </cell>
          <cell r="L31">
            <v>749404</v>
          </cell>
          <cell r="M31">
            <v>14590293</v>
          </cell>
          <cell r="N31">
            <v>0</v>
          </cell>
          <cell r="O31">
            <v>24840</v>
          </cell>
          <cell r="P31">
            <v>122353</v>
          </cell>
          <cell r="Q31">
            <v>183529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1658405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961324</v>
          </cell>
          <cell r="AB31">
            <v>0</v>
          </cell>
          <cell r="AC31">
            <v>100000</v>
          </cell>
          <cell r="AD31">
            <v>16990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3744700</v>
          </cell>
          <cell r="AJ31">
            <v>16908330</v>
          </cell>
        </row>
        <row r="32">
          <cell r="A32" t="str">
            <v>益阳市第十六中学</v>
          </cell>
          <cell r="B32">
            <v>13036496</v>
          </cell>
          <cell r="C32">
            <v>0</v>
          </cell>
          <cell r="D32">
            <v>0</v>
          </cell>
          <cell r="E32">
            <v>0</v>
          </cell>
          <cell r="F32">
            <v>6504892</v>
          </cell>
          <cell r="G32">
            <v>3162003</v>
          </cell>
          <cell r="H32">
            <v>2009701</v>
          </cell>
          <cell r="I32">
            <v>2371231</v>
          </cell>
          <cell r="J32">
            <v>1453120</v>
          </cell>
          <cell r="K32">
            <v>28537443</v>
          </cell>
          <cell r="L32">
            <v>1570283</v>
          </cell>
          <cell r="M32">
            <v>30107726</v>
          </cell>
          <cell r="N32">
            <v>0</v>
          </cell>
          <cell r="O32">
            <v>43800</v>
          </cell>
          <cell r="P32">
            <v>259589</v>
          </cell>
          <cell r="Q32">
            <v>389383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2678590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1103368</v>
          </cell>
          <cell r="AB32">
            <v>0</v>
          </cell>
          <cell r="AC32">
            <v>100000</v>
          </cell>
          <cell r="AD32">
            <v>10880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9519200</v>
          </cell>
          <cell r="AJ32">
            <v>33123053</v>
          </cell>
        </row>
        <row r="33">
          <cell r="A33" t="str">
            <v>益阳市第十七中学</v>
          </cell>
          <cell r="B33">
            <v>6734760</v>
          </cell>
          <cell r="C33">
            <v>0</v>
          </cell>
          <cell r="D33">
            <v>0</v>
          </cell>
          <cell r="E33">
            <v>0</v>
          </cell>
          <cell r="F33">
            <v>3489684</v>
          </cell>
          <cell r="G33">
            <v>1654423</v>
          </cell>
          <cell r="H33">
            <v>1229988</v>
          </cell>
          <cell r="I33">
            <v>1240675</v>
          </cell>
          <cell r="J33">
            <v>708720</v>
          </cell>
          <cell r="K33">
            <v>15058250</v>
          </cell>
          <cell r="L33">
            <v>821603</v>
          </cell>
          <cell r="M33">
            <v>15879853</v>
          </cell>
          <cell r="N33">
            <v>0</v>
          </cell>
          <cell r="O33">
            <v>15840</v>
          </cell>
          <cell r="P33">
            <v>134105</v>
          </cell>
          <cell r="Q33">
            <v>201158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10595419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1129856</v>
          </cell>
          <cell r="AB33">
            <v>0</v>
          </cell>
          <cell r="AC33">
            <v>50000</v>
          </cell>
          <cell r="AD33">
            <v>19500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4122400</v>
          </cell>
          <cell r="AJ33">
            <v>27204128</v>
          </cell>
        </row>
        <row r="34">
          <cell r="A34" t="str">
            <v>益阳市综合中专</v>
          </cell>
          <cell r="B34">
            <v>2764416</v>
          </cell>
          <cell r="C34">
            <v>0</v>
          </cell>
          <cell r="D34">
            <v>0</v>
          </cell>
          <cell r="E34">
            <v>0</v>
          </cell>
          <cell r="F34">
            <v>1646400</v>
          </cell>
          <cell r="G34">
            <v>713716</v>
          </cell>
          <cell r="H34">
            <v>555512</v>
          </cell>
          <cell r="I34">
            <v>535225</v>
          </cell>
          <cell r="J34">
            <v>340320</v>
          </cell>
          <cell r="K34">
            <v>6555589</v>
          </cell>
          <cell r="L34">
            <v>354438</v>
          </cell>
          <cell r="M34">
            <v>6910027</v>
          </cell>
          <cell r="N34">
            <v>0</v>
          </cell>
          <cell r="O34">
            <v>8280</v>
          </cell>
          <cell r="P34">
            <v>55046</v>
          </cell>
          <cell r="Q34">
            <v>82569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58987</v>
          </cell>
          <cell r="W34">
            <v>0</v>
          </cell>
          <cell r="X34">
            <v>590000</v>
          </cell>
          <cell r="Y34">
            <v>1090000</v>
          </cell>
          <cell r="Z34">
            <v>0</v>
          </cell>
          <cell r="AA34">
            <v>2714320</v>
          </cell>
          <cell r="AB34">
            <v>0</v>
          </cell>
          <cell r="AC34">
            <v>0</v>
          </cell>
          <cell r="AD34">
            <v>14120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1190000</v>
          </cell>
          <cell r="AJ34">
            <v>11168911</v>
          </cell>
        </row>
        <row r="35">
          <cell r="A35" t="str">
            <v>益阳市赫山区谢林港镇中心学校</v>
          </cell>
          <cell r="B35">
            <v>7525356</v>
          </cell>
          <cell r="C35">
            <v>0</v>
          </cell>
          <cell r="D35">
            <v>0</v>
          </cell>
          <cell r="E35">
            <v>0</v>
          </cell>
          <cell r="F35">
            <v>3623472</v>
          </cell>
          <cell r="G35">
            <v>1803997</v>
          </cell>
          <cell r="H35">
            <v>1835839</v>
          </cell>
          <cell r="I35">
            <v>1352839</v>
          </cell>
          <cell r="J35">
            <v>943440</v>
          </cell>
          <cell r="K35">
            <v>17084943</v>
          </cell>
          <cell r="L35">
            <v>895883</v>
          </cell>
          <cell r="M35">
            <v>17980826</v>
          </cell>
          <cell r="N35">
            <v>0</v>
          </cell>
          <cell r="O35">
            <v>187560</v>
          </cell>
          <cell r="P35">
            <v>149847</v>
          </cell>
          <cell r="Q35">
            <v>224770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1613729.6</v>
          </cell>
          <cell r="W35">
            <v>0</v>
          </cell>
          <cell r="X35">
            <v>0</v>
          </cell>
          <cell r="Y35">
            <v>0</v>
          </cell>
          <cell r="Z35">
            <v>60000</v>
          </cell>
          <cell r="AA35">
            <v>319725</v>
          </cell>
          <cell r="AB35">
            <v>0</v>
          </cell>
          <cell r="AC35">
            <v>0</v>
          </cell>
          <cell r="AD35">
            <v>29630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1277000</v>
          </cell>
          <cell r="AJ35">
            <v>19670204.6</v>
          </cell>
        </row>
        <row r="36">
          <cell r="A36" t="str">
            <v>益阳市赫山区箴言龙光桥学校</v>
          </cell>
          <cell r="B36">
            <v>18297024</v>
          </cell>
          <cell r="C36">
            <v>0</v>
          </cell>
          <cell r="D36">
            <v>0</v>
          </cell>
          <cell r="E36">
            <v>0</v>
          </cell>
          <cell r="F36">
            <v>10243416</v>
          </cell>
          <cell r="G36">
            <v>4618142</v>
          </cell>
          <cell r="H36">
            <v>4502542</v>
          </cell>
          <cell r="I36">
            <v>3383208</v>
          </cell>
          <cell r="J36">
            <v>2175120</v>
          </cell>
          <cell r="K36">
            <v>43219452</v>
          </cell>
          <cell r="L36">
            <v>2293413</v>
          </cell>
          <cell r="M36">
            <v>45512865</v>
          </cell>
          <cell r="N36">
            <v>161032</v>
          </cell>
          <cell r="O36">
            <v>539160</v>
          </cell>
          <cell r="P36">
            <v>354335</v>
          </cell>
          <cell r="Q36">
            <v>536419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7956766.1</v>
          </cell>
          <cell r="W36">
            <v>0</v>
          </cell>
          <cell r="X36">
            <v>0</v>
          </cell>
          <cell r="Y36">
            <v>0</v>
          </cell>
          <cell r="Z36">
            <v>250000</v>
          </cell>
          <cell r="AA36">
            <v>633675</v>
          </cell>
          <cell r="AB36">
            <v>0</v>
          </cell>
          <cell r="AC36">
            <v>0</v>
          </cell>
          <cell r="AD36">
            <v>57150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3402300</v>
          </cell>
          <cell r="AJ36">
            <v>53707989.1</v>
          </cell>
        </row>
        <row r="37">
          <cell r="A37" t="str">
            <v>益阳市赫山区岳家桥镇中心学校</v>
          </cell>
          <cell r="B37">
            <v>6943584</v>
          </cell>
          <cell r="C37">
            <v>0</v>
          </cell>
          <cell r="D37">
            <v>0</v>
          </cell>
          <cell r="E37">
            <v>0</v>
          </cell>
          <cell r="F37">
            <v>3680016</v>
          </cell>
          <cell r="G37">
            <v>1719009</v>
          </cell>
          <cell r="H37">
            <v>1868052</v>
          </cell>
          <cell r="I37">
            <v>1289107</v>
          </cell>
          <cell r="J37">
            <v>887280</v>
          </cell>
          <cell r="K37">
            <v>16387048</v>
          </cell>
          <cell r="L37">
            <v>853677</v>
          </cell>
          <cell r="M37">
            <v>17240725</v>
          </cell>
          <cell r="N37">
            <v>81722</v>
          </cell>
          <cell r="O37">
            <v>361440</v>
          </cell>
          <cell r="P37">
            <v>138263</v>
          </cell>
          <cell r="Q37">
            <v>207394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1639500.15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282625</v>
          </cell>
          <cell r="AB37">
            <v>0</v>
          </cell>
          <cell r="AC37">
            <v>0</v>
          </cell>
          <cell r="AD37">
            <v>22910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1260500</v>
          </cell>
          <cell r="AJ37">
            <v>19120902.15</v>
          </cell>
        </row>
        <row r="38">
          <cell r="A38" t="str">
            <v>益阳市赫山区欧江岔镇中心学校</v>
          </cell>
          <cell r="B38">
            <v>10039572</v>
          </cell>
          <cell r="C38">
            <v>0</v>
          </cell>
          <cell r="D38">
            <v>0</v>
          </cell>
          <cell r="E38">
            <v>0</v>
          </cell>
          <cell r="F38">
            <v>5765040</v>
          </cell>
          <cell r="G38">
            <v>2557350</v>
          </cell>
          <cell r="H38">
            <v>2666890</v>
          </cell>
          <cell r="I38">
            <v>1917790</v>
          </cell>
          <cell r="J38">
            <v>1211120</v>
          </cell>
          <cell r="K38">
            <v>24157762</v>
          </cell>
          <cell r="L38">
            <v>1270004</v>
          </cell>
          <cell r="M38">
            <v>25427766</v>
          </cell>
          <cell r="N38">
            <v>199656</v>
          </cell>
          <cell r="O38">
            <v>404160</v>
          </cell>
          <cell r="P38">
            <v>199910</v>
          </cell>
          <cell r="Q38">
            <v>299865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2107528.15</v>
          </cell>
          <cell r="W38">
            <v>0</v>
          </cell>
          <cell r="X38">
            <v>0</v>
          </cell>
          <cell r="Y38">
            <v>0</v>
          </cell>
          <cell r="Z38">
            <v>300000</v>
          </cell>
          <cell r="AA38">
            <v>519138.2</v>
          </cell>
          <cell r="AB38">
            <v>0</v>
          </cell>
          <cell r="AC38">
            <v>0</v>
          </cell>
          <cell r="AD38">
            <v>27600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1023700</v>
          </cell>
          <cell r="AJ38">
            <v>28215619.35</v>
          </cell>
        </row>
        <row r="39">
          <cell r="A39" t="str">
            <v>益阳市赫山区新市渡镇中心学校</v>
          </cell>
          <cell r="B39">
            <v>3941568</v>
          </cell>
          <cell r="C39">
            <v>0</v>
          </cell>
          <cell r="D39">
            <v>0</v>
          </cell>
          <cell r="E39">
            <v>0</v>
          </cell>
          <cell r="F39">
            <v>2232012</v>
          </cell>
          <cell r="G39">
            <v>998948</v>
          </cell>
          <cell r="H39">
            <v>974940</v>
          </cell>
          <cell r="I39">
            <v>749122</v>
          </cell>
          <cell r="J39">
            <v>449920</v>
          </cell>
          <cell r="K39">
            <v>9346510</v>
          </cell>
          <cell r="L39">
            <v>496087</v>
          </cell>
          <cell r="M39">
            <v>9842597</v>
          </cell>
          <cell r="N39">
            <v>0</v>
          </cell>
          <cell r="O39">
            <v>191400</v>
          </cell>
          <cell r="P39">
            <v>78484</v>
          </cell>
          <cell r="Q39">
            <v>116826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842643.8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176575</v>
          </cell>
          <cell r="AB39">
            <v>0</v>
          </cell>
          <cell r="AC39">
            <v>0</v>
          </cell>
          <cell r="AD39">
            <v>12000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562700</v>
          </cell>
          <cell r="AJ39">
            <v>10764438.8</v>
          </cell>
        </row>
        <row r="40">
          <cell r="A40" t="str">
            <v>益阳市赫山区笔架山乡中心学校</v>
          </cell>
          <cell r="B40">
            <v>6290388</v>
          </cell>
          <cell r="C40">
            <v>0</v>
          </cell>
          <cell r="D40">
            <v>0</v>
          </cell>
          <cell r="E40">
            <v>0</v>
          </cell>
          <cell r="F40">
            <v>3356076</v>
          </cell>
          <cell r="G40">
            <v>1560897</v>
          </cell>
          <cell r="H40">
            <v>1264783</v>
          </cell>
          <cell r="I40">
            <v>1170535</v>
          </cell>
          <cell r="J40">
            <v>750560</v>
          </cell>
          <cell r="K40">
            <v>14393239</v>
          </cell>
          <cell r="L40">
            <v>775155</v>
          </cell>
          <cell r="M40">
            <v>15168394</v>
          </cell>
          <cell r="N40">
            <v>0</v>
          </cell>
          <cell r="O40">
            <v>238680</v>
          </cell>
          <cell r="P40">
            <v>125254</v>
          </cell>
          <cell r="Q40">
            <v>187882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1451128.55</v>
          </cell>
          <cell r="W40">
            <v>0</v>
          </cell>
          <cell r="X40">
            <v>0</v>
          </cell>
          <cell r="Y40">
            <v>0</v>
          </cell>
          <cell r="Z40">
            <v>120000</v>
          </cell>
          <cell r="AA40">
            <v>380450</v>
          </cell>
          <cell r="AB40">
            <v>0</v>
          </cell>
          <cell r="AC40">
            <v>0</v>
          </cell>
          <cell r="AD40">
            <v>16000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667800</v>
          </cell>
          <cell r="AJ40">
            <v>16912633.55</v>
          </cell>
        </row>
        <row r="41">
          <cell r="A41" t="str">
            <v>益阳市赫山区泉交河镇中心学校</v>
          </cell>
          <cell r="B41">
            <v>7345836</v>
          </cell>
          <cell r="C41">
            <v>0</v>
          </cell>
          <cell r="D41">
            <v>0</v>
          </cell>
          <cell r="E41">
            <v>0</v>
          </cell>
          <cell r="F41">
            <v>3841488</v>
          </cell>
          <cell r="G41">
            <v>1810224</v>
          </cell>
          <cell r="H41">
            <v>1910435</v>
          </cell>
          <cell r="I41">
            <v>1357510</v>
          </cell>
          <cell r="J41">
            <v>875200</v>
          </cell>
          <cell r="K41">
            <v>17140693</v>
          </cell>
          <cell r="L41">
            <v>898975</v>
          </cell>
          <cell r="M41">
            <v>18039668</v>
          </cell>
          <cell r="N41">
            <v>0</v>
          </cell>
          <cell r="O41">
            <v>354216</v>
          </cell>
          <cell r="P41">
            <v>146272</v>
          </cell>
          <cell r="Q41">
            <v>219408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2028846.261</v>
          </cell>
          <cell r="W41">
            <v>0</v>
          </cell>
          <cell r="X41">
            <v>0</v>
          </cell>
          <cell r="Y41">
            <v>0</v>
          </cell>
          <cell r="Z41">
            <v>210000</v>
          </cell>
          <cell r="AA41">
            <v>205188.2</v>
          </cell>
          <cell r="AB41">
            <v>0</v>
          </cell>
          <cell r="AC41">
            <v>0</v>
          </cell>
          <cell r="AD41">
            <v>24000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1215700</v>
          </cell>
          <cell r="AJ41">
            <v>20328623.461</v>
          </cell>
        </row>
        <row r="42">
          <cell r="A42" t="str">
            <v>益阳市赫山区八字哨镇中心学校</v>
          </cell>
          <cell r="B42">
            <v>4385496</v>
          </cell>
          <cell r="C42">
            <v>0</v>
          </cell>
          <cell r="D42">
            <v>0</v>
          </cell>
          <cell r="E42">
            <v>0</v>
          </cell>
          <cell r="F42">
            <v>2511396</v>
          </cell>
          <cell r="G42">
            <v>1115989</v>
          </cell>
          <cell r="H42">
            <v>1070881</v>
          </cell>
          <cell r="I42">
            <v>836893</v>
          </cell>
          <cell r="J42">
            <v>498240</v>
          </cell>
          <cell r="K42">
            <v>10418895</v>
          </cell>
          <cell r="L42">
            <v>554210</v>
          </cell>
          <cell r="M42">
            <v>10973105</v>
          </cell>
          <cell r="N42">
            <v>0</v>
          </cell>
          <cell r="O42">
            <v>128880</v>
          </cell>
          <cell r="P42">
            <v>87324</v>
          </cell>
          <cell r="Q42">
            <v>130988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8665287</v>
          </cell>
          <cell r="W42">
            <v>0</v>
          </cell>
          <cell r="X42">
            <v>0</v>
          </cell>
          <cell r="Y42">
            <v>0</v>
          </cell>
          <cell r="Z42">
            <v>120000</v>
          </cell>
          <cell r="AA42">
            <v>193344.2</v>
          </cell>
          <cell r="AB42">
            <v>0</v>
          </cell>
          <cell r="AC42">
            <v>0</v>
          </cell>
          <cell r="AD42">
            <v>12920</v>
          </cell>
          <cell r="AE42">
            <v>2000000</v>
          </cell>
          <cell r="AF42">
            <v>0</v>
          </cell>
          <cell r="AG42">
            <v>0</v>
          </cell>
          <cell r="AH42">
            <v>0</v>
          </cell>
          <cell r="AI42">
            <v>605400</v>
          </cell>
          <cell r="AJ42">
            <v>21757638.2</v>
          </cell>
        </row>
        <row r="43">
          <cell r="A43" t="str">
            <v>益阳市赫山区衡龙桥镇中心学校</v>
          </cell>
          <cell r="B43">
            <v>15099024</v>
          </cell>
          <cell r="C43">
            <v>0</v>
          </cell>
          <cell r="D43">
            <v>0</v>
          </cell>
          <cell r="E43">
            <v>0</v>
          </cell>
          <cell r="F43">
            <v>8356980</v>
          </cell>
          <cell r="G43">
            <v>3795424</v>
          </cell>
          <cell r="H43">
            <v>3445831</v>
          </cell>
          <cell r="I43">
            <v>2846236</v>
          </cell>
          <cell r="J43">
            <v>1860080</v>
          </cell>
          <cell r="K43">
            <v>35403575</v>
          </cell>
          <cell r="L43">
            <v>1884843</v>
          </cell>
          <cell r="M43">
            <v>37288418</v>
          </cell>
          <cell r="N43">
            <v>79438</v>
          </cell>
          <cell r="O43">
            <v>470820</v>
          </cell>
          <cell r="P43">
            <v>300652</v>
          </cell>
          <cell r="Q43">
            <v>450985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3558801.75</v>
          </cell>
          <cell r="W43">
            <v>0</v>
          </cell>
          <cell r="X43">
            <v>0</v>
          </cell>
          <cell r="Y43">
            <v>0</v>
          </cell>
          <cell r="Z43">
            <v>260000</v>
          </cell>
          <cell r="AA43">
            <v>604100</v>
          </cell>
          <cell r="AB43">
            <v>0</v>
          </cell>
          <cell r="AC43">
            <v>0</v>
          </cell>
          <cell r="AD43">
            <v>46790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2517900</v>
          </cell>
          <cell r="AJ43">
            <v>41175161.75</v>
          </cell>
        </row>
        <row r="44">
          <cell r="A44" t="str">
            <v>益阳市赫山区沧水铺镇芙蓉学校</v>
          </cell>
          <cell r="B44">
            <v>13836840</v>
          </cell>
          <cell r="C44">
            <v>0</v>
          </cell>
          <cell r="D44">
            <v>0</v>
          </cell>
          <cell r="E44">
            <v>0</v>
          </cell>
          <cell r="F44">
            <v>7506508</v>
          </cell>
          <cell r="G44">
            <v>3453577</v>
          </cell>
          <cell r="H44">
            <v>2858315</v>
          </cell>
          <cell r="I44">
            <v>2589884</v>
          </cell>
          <cell r="J44">
            <v>1781680</v>
          </cell>
          <cell r="K44">
            <v>32026804</v>
          </cell>
          <cell r="L44">
            <v>1715080</v>
          </cell>
          <cell r="M44">
            <v>33741884</v>
          </cell>
          <cell r="N44">
            <v>0</v>
          </cell>
          <cell r="O44">
            <v>351780</v>
          </cell>
          <cell r="P44">
            <v>275523</v>
          </cell>
          <cell r="Q44">
            <v>408285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12295259.95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337400</v>
          </cell>
          <cell r="AB44">
            <v>0</v>
          </cell>
          <cell r="AC44">
            <v>0</v>
          </cell>
          <cell r="AD44">
            <v>41630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2919500</v>
          </cell>
          <cell r="AJ44">
            <v>45736681.95</v>
          </cell>
        </row>
        <row r="45">
          <cell r="A45" t="str">
            <v>益阳市赫山区泥江口镇中心学校</v>
          </cell>
          <cell r="B45">
            <v>8817372</v>
          </cell>
          <cell r="C45">
            <v>0</v>
          </cell>
          <cell r="D45">
            <v>0</v>
          </cell>
          <cell r="E45">
            <v>0</v>
          </cell>
          <cell r="F45">
            <v>4986672</v>
          </cell>
          <cell r="G45">
            <v>2233636</v>
          </cell>
          <cell r="H45">
            <v>1797762</v>
          </cell>
          <cell r="I45">
            <v>1675030</v>
          </cell>
          <cell r="J45">
            <v>1032960</v>
          </cell>
          <cell r="K45">
            <v>20543432</v>
          </cell>
          <cell r="L45">
            <v>1109242</v>
          </cell>
          <cell r="M45">
            <v>21652674</v>
          </cell>
          <cell r="N45">
            <v>0</v>
          </cell>
          <cell r="O45">
            <v>493440</v>
          </cell>
          <cell r="P45">
            <v>175572</v>
          </cell>
          <cell r="Q45">
            <v>263358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1909486.55</v>
          </cell>
          <cell r="W45">
            <v>0</v>
          </cell>
          <cell r="X45">
            <v>0</v>
          </cell>
          <cell r="Y45">
            <v>0</v>
          </cell>
          <cell r="Z45">
            <v>200000</v>
          </cell>
          <cell r="AA45">
            <v>416850</v>
          </cell>
          <cell r="AB45">
            <v>0</v>
          </cell>
          <cell r="AC45">
            <v>0</v>
          </cell>
          <cell r="AD45">
            <v>20100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823100</v>
          </cell>
          <cell r="AJ45">
            <v>24022238.55</v>
          </cell>
        </row>
        <row r="46">
          <cell r="A46" t="str">
            <v>益阳市赫山区兰溪镇中心学校</v>
          </cell>
          <cell r="B46">
            <v>13211640</v>
          </cell>
          <cell r="C46">
            <v>0</v>
          </cell>
          <cell r="D46">
            <v>0</v>
          </cell>
          <cell r="E46">
            <v>0</v>
          </cell>
          <cell r="F46">
            <v>6727100</v>
          </cell>
          <cell r="G46">
            <v>3189235</v>
          </cell>
          <cell r="H46">
            <v>2859781</v>
          </cell>
          <cell r="I46">
            <v>2419184</v>
          </cell>
          <cell r="J46">
            <v>1469224</v>
          </cell>
          <cell r="K46">
            <v>29876164</v>
          </cell>
          <cell r="L46">
            <v>1602204</v>
          </cell>
          <cell r="M46">
            <v>31478368</v>
          </cell>
          <cell r="N46">
            <v>0</v>
          </cell>
          <cell r="O46">
            <v>440820</v>
          </cell>
          <cell r="P46">
            <v>263072</v>
          </cell>
          <cell r="Q46">
            <v>374606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2812326.1</v>
          </cell>
          <cell r="W46">
            <v>0</v>
          </cell>
          <cell r="X46">
            <v>0</v>
          </cell>
          <cell r="Y46">
            <v>0</v>
          </cell>
          <cell r="Z46">
            <v>450000</v>
          </cell>
          <cell r="AA46">
            <v>452025.2</v>
          </cell>
          <cell r="AB46">
            <v>0</v>
          </cell>
          <cell r="AC46">
            <v>0</v>
          </cell>
          <cell r="AD46">
            <v>26710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638000</v>
          </cell>
          <cell r="AJ46">
            <v>34695723.3</v>
          </cell>
        </row>
        <row r="47">
          <cell r="A47" t="str">
            <v>益阳市赫山区世通学校</v>
          </cell>
          <cell r="B47">
            <v>6563164</v>
          </cell>
          <cell r="C47">
            <v>0</v>
          </cell>
          <cell r="D47">
            <v>0</v>
          </cell>
          <cell r="E47">
            <v>0</v>
          </cell>
          <cell r="F47">
            <v>3735692</v>
          </cell>
          <cell r="G47">
            <v>1666464</v>
          </cell>
          <cell r="H47">
            <v>1102683</v>
          </cell>
          <cell r="I47">
            <v>1249705</v>
          </cell>
          <cell r="J47">
            <v>0</v>
          </cell>
          <cell r="K47">
            <v>14317708</v>
          </cell>
          <cell r="L47">
            <v>827582</v>
          </cell>
          <cell r="M47">
            <v>15145290</v>
          </cell>
          <cell r="N47">
            <v>0</v>
          </cell>
          <cell r="O47">
            <v>0</v>
          </cell>
          <cell r="P47">
            <v>123365</v>
          </cell>
          <cell r="Q47">
            <v>196033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3868193.4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168000</v>
          </cell>
          <cell r="AB47">
            <v>0</v>
          </cell>
          <cell r="AC47">
            <v>0</v>
          </cell>
          <cell r="AD47">
            <v>15200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624600</v>
          </cell>
          <cell r="AJ47">
            <v>18688499.4</v>
          </cell>
        </row>
        <row r="48">
          <cell r="A48" t="str">
            <v>凤山小学</v>
          </cell>
          <cell r="B48">
            <v>1874388</v>
          </cell>
          <cell r="C48">
            <v>0</v>
          </cell>
          <cell r="D48">
            <v>0</v>
          </cell>
          <cell r="E48">
            <v>0</v>
          </cell>
          <cell r="F48">
            <v>1259256</v>
          </cell>
          <cell r="G48">
            <v>507056</v>
          </cell>
          <cell r="H48">
            <v>366402</v>
          </cell>
          <cell r="I48">
            <v>380248</v>
          </cell>
          <cell r="J48">
            <v>0</v>
          </cell>
          <cell r="K48">
            <v>4387350</v>
          </cell>
          <cell r="L48">
            <v>251805</v>
          </cell>
          <cell r="M48">
            <v>4639155</v>
          </cell>
          <cell r="N48">
            <v>0</v>
          </cell>
          <cell r="O48">
            <v>0</v>
          </cell>
          <cell r="P48">
            <v>37324</v>
          </cell>
          <cell r="Q48">
            <v>55985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781432.2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28000</v>
          </cell>
          <cell r="AB48">
            <v>0</v>
          </cell>
          <cell r="AC48">
            <v>0</v>
          </cell>
          <cell r="AD48">
            <v>10400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313600</v>
          </cell>
          <cell r="AJ48">
            <v>5300491.2</v>
          </cell>
        </row>
        <row r="49">
          <cell r="A49" t="str">
            <v>谢林港镇中心学校</v>
          </cell>
          <cell r="B49">
            <v>3309228</v>
          </cell>
          <cell r="C49">
            <v>0</v>
          </cell>
          <cell r="D49">
            <v>0</v>
          </cell>
          <cell r="E49">
            <v>0</v>
          </cell>
          <cell r="F49">
            <v>1545708</v>
          </cell>
          <cell r="G49">
            <v>785580</v>
          </cell>
          <cell r="H49">
            <v>743142</v>
          </cell>
          <cell r="I49">
            <v>589117</v>
          </cell>
          <cell r="J49">
            <v>400800</v>
          </cell>
          <cell r="K49">
            <v>7373575</v>
          </cell>
          <cell r="L49">
            <v>390127</v>
          </cell>
          <cell r="M49">
            <v>7763702</v>
          </cell>
          <cell r="N49">
            <v>0</v>
          </cell>
          <cell r="O49">
            <v>139320</v>
          </cell>
          <cell r="P49">
            <v>65895</v>
          </cell>
          <cell r="Q49">
            <v>98842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643550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137875</v>
          </cell>
          <cell r="AB49">
            <v>0</v>
          </cell>
          <cell r="AC49">
            <v>0</v>
          </cell>
          <cell r="AD49">
            <v>10730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191300</v>
          </cell>
          <cell r="AJ49">
            <v>8469787</v>
          </cell>
        </row>
        <row r="50">
          <cell r="A50" t="str">
            <v>谢林港镇学校</v>
          </cell>
          <cell r="B50">
            <v>2514348</v>
          </cell>
          <cell r="C50">
            <v>0</v>
          </cell>
          <cell r="D50">
            <v>0</v>
          </cell>
          <cell r="E50">
            <v>0</v>
          </cell>
          <cell r="F50">
            <v>1245360</v>
          </cell>
          <cell r="G50">
            <v>608360</v>
          </cell>
          <cell r="H50">
            <v>657799</v>
          </cell>
          <cell r="I50">
            <v>456217</v>
          </cell>
          <cell r="J50">
            <v>312720</v>
          </cell>
          <cell r="K50">
            <v>5794804</v>
          </cell>
          <cell r="L50">
            <v>302118</v>
          </cell>
          <cell r="M50">
            <v>6096922</v>
          </cell>
          <cell r="N50">
            <v>0</v>
          </cell>
          <cell r="O50">
            <v>23400</v>
          </cell>
          <cell r="P50">
            <v>50066</v>
          </cell>
          <cell r="Q50">
            <v>75100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592350</v>
          </cell>
          <cell r="W50">
            <v>0</v>
          </cell>
          <cell r="X50">
            <v>0</v>
          </cell>
          <cell r="Y50">
            <v>0</v>
          </cell>
          <cell r="Z50">
            <v>60000</v>
          </cell>
          <cell r="AA50">
            <v>19500</v>
          </cell>
          <cell r="AB50">
            <v>0</v>
          </cell>
          <cell r="AC50">
            <v>0</v>
          </cell>
          <cell r="AD50">
            <v>9580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418900</v>
          </cell>
          <cell r="AJ50">
            <v>6624800</v>
          </cell>
        </row>
        <row r="51">
          <cell r="A51" t="str">
            <v>谢林港镇沙河学校</v>
          </cell>
          <cell r="B51">
            <v>651408</v>
          </cell>
          <cell r="C51">
            <v>0</v>
          </cell>
          <cell r="D51">
            <v>0</v>
          </cell>
          <cell r="E51">
            <v>0</v>
          </cell>
          <cell r="F51">
            <v>325056</v>
          </cell>
          <cell r="G51">
            <v>158002</v>
          </cell>
          <cell r="H51">
            <v>167294</v>
          </cell>
          <cell r="I51">
            <v>118487</v>
          </cell>
          <cell r="J51">
            <v>92640</v>
          </cell>
          <cell r="K51">
            <v>1512887</v>
          </cell>
          <cell r="L51">
            <v>78465</v>
          </cell>
          <cell r="M51">
            <v>1591352</v>
          </cell>
          <cell r="N51">
            <v>0</v>
          </cell>
          <cell r="O51">
            <v>16560</v>
          </cell>
          <cell r="P51">
            <v>12971</v>
          </cell>
          <cell r="Q51">
            <v>19456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123700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13000</v>
          </cell>
          <cell r="AB51">
            <v>0</v>
          </cell>
          <cell r="AC51">
            <v>0</v>
          </cell>
          <cell r="AD51">
            <v>1980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76700</v>
          </cell>
          <cell r="AJ51">
            <v>1700554</v>
          </cell>
        </row>
        <row r="52">
          <cell r="A52" t="str">
            <v>谢林港镇石桥学校</v>
          </cell>
          <cell r="B52">
            <v>775920</v>
          </cell>
          <cell r="C52">
            <v>0</v>
          </cell>
          <cell r="D52">
            <v>0</v>
          </cell>
          <cell r="E52">
            <v>0</v>
          </cell>
          <cell r="F52">
            <v>359940</v>
          </cell>
          <cell r="G52">
            <v>183794</v>
          </cell>
          <cell r="H52">
            <v>215178</v>
          </cell>
          <cell r="I52">
            <v>137829</v>
          </cell>
          <cell r="J52">
            <v>106800</v>
          </cell>
          <cell r="K52">
            <v>1779461</v>
          </cell>
          <cell r="L52">
            <v>91274</v>
          </cell>
          <cell r="M52">
            <v>1870735</v>
          </cell>
          <cell r="N52">
            <v>0</v>
          </cell>
          <cell r="O52">
            <v>8280</v>
          </cell>
          <cell r="P52">
            <v>15450</v>
          </cell>
          <cell r="Q52">
            <v>23175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161200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7000</v>
          </cell>
          <cell r="AB52">
            <v>0</v>
          </cell>
          <cell r="AC52">
            <v>0</v>
          </cell>
          <cell r="AD52">
            <v>2310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82400</v>
          </cell>
          <cell r="AJ52">
            <v>1996876</v>
          </cell>
        </row>
        <row r="53">
          <cell r="A53" t="str">
            <v>谢林港镇中心幼儿园</v>
          </cell>
          <cell r="B53">
            <v>274452</v>
          </cell>
          <cell r="C53">
            <v>0</v>
          </cell>
          <cell r="D53">
            <v>0</v>
          </cell>
          <cell r="E53">
            <v>0</v>
          </cell>
          <cell r="F53">
            <v>147408</v>
          </cell>
          <cell r="G53">
            <v>68261</v>
          </cell>
          <cell r="H53">
            <v>52426</v>
          </cell>
          <cell r="I53">
            <v>51189</v>
          </cell>
          <cell r="J53">
            <v>30480</v>
          </cell>
          <cell r="K53">
            <v>624216</v>
          </cell>
          <cell r="L53">
            <v>33899</v>
          </cell>
          <cell r="M53">
            <v>658115</v>
          </cell>
          <cell r="N53">
            <v>0</v>
          </cell>
          <cell r="O53">
            <v>0</v>
          </cell>
          <cell r="P53">
            <v>5465</v>
          </cell>
          <cell r="Q53">
            <v>8197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148000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51000</v>
          </cell>
          <cell r="AB53">
            <v>0</v>
          </cell>
          <cell r="AC53">
            <v>0</v>
          </cell>
          <cell r="AD53">
            <v>5030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507700</v>
          </cell>
          <cell r="AJ53">
            <v>841908</v>
          </cell>
        </row>
        <row r="54">
          <cell r="A54" t="str">
            <v>箴言龙光桥学校</v>
          </cell>
          <cell r="B54">
            <v>5892168</v>
          </cell>
          <cell r="C54">
            <v>0</v>
          </cell>
          <cell r="D54">
            <v>0</v>
          </cell>
          <cell r="E54">
            <v>0</v>
          </cell>
          <cell r="F54">
            <v>4000356</v>
          </cell>
          <cell r="G54">
            <v>1600715</v>
          </cell>
          <cell r="H54">
            <v>1403709</v>
          </cell>
          <cell r="I54">
            <v>1120399</v>
          </cell>
          <cell r="J54">
            <v>723440</v>
          </cell>
          <cell r="K54">
            <v>14740787</v>
          </cell>
          <cell r="L54">
            <v>794931</v>
          </cell>
          <cell r="M54">
            <v>15535718</v>
          </cell>
          <cell r="N54">
            <v>81906</v>
          </cell>
          <cell r="O54">
            <v>118320</v>
          </cell>
          <cell r="P54">
            <v>107327</v>
          </cell>
          <cell r="Q54">
            <v>165906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2588700</v>
          </cell>
          <cell r="W54">
            <v>0</v>
          </cell>
          <cell r="X54">
            <v>0</v>
          </cell>
          <cell r="Y54">
            <v>0</v>
          </cell>
          <cell r="Z54">
            <v>250000</v>
          </cell>
          <cell r="AA54">
            <v>142750</v>
          </cell>
          <cell r="AB54">
            <v>0</v>
          </cell>
          <cell r="AC54">
            <v>0</v>
          </cell>
          <cell r="AD54">
            <v>24600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1265500</v>
          </cell>
          <cell r="AJ54">
            <v>18220296</v>
          </cell>
        </row>
        <row r="55">
          <cell r="A55" t="str">
            <v>龙光桥天成垸中学</v>
          </cell>
          <cell r="B55">
            <v>2305032</v>
          </cell>
          <cell r="C55">
            <v>0</v>
          </cell>
          <cell r="D55">
            <v>0</v>
          </cell>
          <cell r="E55">
            <v>0</v>
          </cell>
          <cell r="F55">
            <v>1162500</v>
          </cell>
          <cell r="G55">
            <v>561083</v>
          </cell>
          <cell r="H55">
            <v>541248</v>
          </cell>
          <cell r="I55">
            <v>420764</v>
          </cell>
          <cell r="J55">
            <v>277680</v>
          </cell>
          <cell r="K55">
            <v>5268307</v>
          </cell>
          <cell r="L55">
            <v>278639</v>
          </cell>
          <cell r="M55">
            <v>5546946</v>
          </cell>
          <cell r="N55">
            <v>79126</v>
          </cell>
          <cell r="O55">
            <v>49680</v>
          </cell>
          <cell r="P55">
            <v>45898</v>
          </cell>
          <cell r="Q55">
            <v>68848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2662050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46875</v>
          </cell>
          <cell r="AB55">
            <v>0</v>
          </cell>
          <cell r="AC55">
            <v>0</v>
          </cell>
          <cell r="AD55">
            <v>7790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286700</v>
          </cell>
          <cell r="AJ55">
            <v>8228574</v>
          </cell>
        </row>
        <row r="56">
          <cell r="A56" t="str">
            <v>龙光桥石笋中学</v>
          </cell>
          <cell r="B56">
            <v>3239436</v>
          </cell>
          <cell r="C56">
            <v>0</v>
          </cell>
          <cell r="D56">
            <v>0</v>
          </cell>
          <cell r="E56">
            <v>0</v>
          </cell>
          <cell r="F56">
            <v>1729224</v>
          </cell>
          <cell r="G56">
            <v>803981</v>
          </cell>
          <cell r="H56">
            <v>828915</v>
          </cell>
          <cell r="I56">
            <v>602916</v>
          </cell>
          <cell r="J56">
            <v>346000</v>
          </cell>
          <cell r="K56">
            <v>7550472</v>
          </cell>
          <cell r="L56">
            <v>399265</v>
          </cell>
          <cell r="M56">
            <v>7949737</v>
          </cell>
          <cell r="N56">
            <v>0</v>
          </cell>
          <cell r="O56">
            <v>149040</v>
          </cell>
          <cell r="P56">
            <v>64505</v>
          </cell>
          <cell r="Q56">
            <v>96757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1501950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151250</v>
          </cell>
          <cell r="AB56">
            <v>0</v>
          </cell>
          <cell r="AC56">
            <v>0</v>
          </cell>
          <cell r="AD56">
            <v>10550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558500</v>
          </cell>
          <cell r="AJ56">
            <v>9524524</v>
          </cell>
        </row>
        <row r="57">
          <cell r="A57" t="str">
            <v>龙光桥栗山学校</v>
          </cell>
          <cell r="B57">
            <v>1035960</v>
          </cell>
          <cell r="C57">
            <v>0</v>
          </cell>
          <cell r="D57">
            <v>0</v>
          </cell>
          <cell r="E57">
            <v>0</v>
          </cell>
          <cell r="F57">
            <v>433896</v>
          </cell>
          <cell r="G57">
            <v>237838</v>
          </cell>
          <cell r="H57">
            <v>251207</v>
          </cell>
          <cell r="I57">
            <v>178358</v>
          </cell>
          <cell r="J57">
            <v>94320</v>
          </cell>
          <cell r="K57">
            <v>2231579</v>
          </cell>
          <cell r="L57">
            <v>118112</v>
          </cell>
          <cell r="M57">
            <v>2349691</v>
          </cell>
          <cell r="N57">
            <v>0</v>
          </cell>
          <cell r="O57">
            <v>57960</v>
          </cell>
          <cell r="P57">
            <v>20628</v>
          </cell>
          <cell r="Q57">
            <v>30942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118100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4250</v>
          </cell>
          <cell r="AB57">
            <v>0</v>
          </cell>
          <cell r="AC57">
            <v>0</v>
          </cell>
          <cell r="AD57">
            <v>590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28900</v>
          </cell>
          <cell r="AJ57">
            <v>2464049</v>
          </cell>
        </row>
        <row r="58">
          <cell r="A58" t="str">
            <v>龙光桥小学</v>
          </cell>
          <cell r="B58">
            <v>2539068</v>
          </cell>
          <cell r="C58">
            <v>0</v>
          </cell>
          <cell r="D58">
            <v>0</v>
          </cell>
          <cell r="E58">
            <v>0</v>
          </cell>
          <cell r="F58">
            <v>1149480</v>
          </cell>
          <cell r="G58">
            <v>596846</v>
          </cell>
          <cell r="H58">
            <v>618137</v>
          </cell>
          <cell r="I58">
            <v>447583</v>
          </cell>
          <cell r="J58">
            <v>315600</v>
          </cell>
          <cell r="K58">
            <v>5666714</v>
          </cell>
          <cell r="L58">
            <v>296399</v>
          </cell>
          <cell r="M58">
            <v>5963113</v>
          </cell>
          <cell r="N58">
            <v>0</v>
          </cell>
          <cell r="O58">
            <v>33120</v>
          </cell>
          <cell r="P58">
            <v>50559</v>
          </cell>
          <cell r="Q58">
            <v>75838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398450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25000</v>
          </cell>
          <cell r="AB58">
            <v>0</v>
          </cell>
          <cell r="AC58">
            <v>0</v>
          </cell>
          <cell r="AD58">
            <v>4020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256500</v>
          </cell>
          <cell r="AJ58">
            <v>6253701</v>
          </cell>
        </row>
        <row r="59">
          <cell r="A59" t="str">
            <v>龙光桥马头村学校</v>
          </cell>
          <cell r="B59">
            <v>383304</v>
          </cell>
          <cell r="C59">
            <v>0</v>
          </cell>
          <cell r="D59">
            <v>0</v>
          </cell>
          <cell r="E59">
            <v>0</v>
          </cell>
          <cell r="F59">
            <v>280032</v>
          </cell>
          <cell r="G59">
            <v>107334</v>
          </cell>
          <cell r="H59">
            <v>127505</v>
          </cell>
          <cell r="I59">
            <v>80491</v>
          </cell>
          <cell r="J59">
            <v>55920</v>
          </cell>
          <cell r="K59">
            <v>1034586</v>
          </cell>
          <cell r="L59">
            <v>53303</v>
          </cell>
          <cell r="M59">
            <v>1087889</v>
          </cell>
          <cell r="N59">
            <v>0</v>
          </cell>
          <cell r="O59">
            <v>39960</v>
          </cell>
          <cell r="P59">
            <v>7632</v>
          </cell>
          <cell r="Q59">
            <v>11448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106950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22000</v>
          </cell>
          <cell r="AB59">
            <v>0</v>
          </cell>
          <cell r="AC59">
            <v>0</v>
          </cell>
          <cell r="AD59">
            <v>1410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27500</v>
          </cell>
          <cell r="AJ59">
            <v>1223986</v>
          </cell>
        </row>
        <row r="60">
          <cell r="A60" t="str">
            <v>龙光桥腰铺子学校</v>
          </cell>
          <cell r="B60">
            <v>2557164</v>
          </cell>
          <cell r="C60">
            <v>0</v>
          </cell>
          <cell r="D60">
            <v>0</v>
          </cell>
          <cell r="E60">
            <v>0</v>
          </cell>
          <cell r="F60">
            <v>1260792</v>
          </cell>
          <cell r="G60">
            <v>617785</v>
          </cell>
          <cell r="H60">
            <v>655622</v>
          </cell>
          <cell r="I60">
            <v>463285</v>
          </cell>
          <cell r="J60">
            <v>309120</v>
          </cell>
          <cell r="K60">
            <v>5863768</v>
          </cell>
          <cell r="L60">
            <v>306798</v>
          </cell>
          <cell r="M60">
            <v>6170566</v>
          </cell>
          <cell r="N60">
            <v>0</v>
          </cell>
          <cell r="O60">
            <v>49680</v>
          </cell>
          <cell r="P60">
            <v>50919</v>
          </cell>
          <cell r="Q60">
            <v>76379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493600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28500</v>
          </cell>
          <cell r="AB60">
            <v>0</v>
          </cell>
          <cell r="AC60">
            <v>0</v>
          </cell>
          <cell r="AD60">
            <v>4020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279400</v>
          </cell>
          <cell r="AJ60">
            <v>6566866</v>
          </cell>
        </row>
        <row r="61">
          <cell r="A61" t="str">
            <v>龙光桥镇梓高学校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53040</v>
          </cell>
          <cell r="K61">
            <v>53040</v>
          </cell>
          <cell r="L61">
            <v>0</v>
          </cell>
          <cell r="M61">
            <v>53040</v>
          </cell>
          <cell r="N61">
            <v>0</v>
          </cell>
          <cell r="O61">
            <v>41400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214500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7000</v>
          </cell>
          <cell r="AB61">
            <v>0</v>
          </cell>
          <cell r="AC61">
            <v>0</v>
          </cell>
          <cell r="AD61">
            <v>690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316630</v>
          </cell>
        </row>
        <row r="62">
          <cell r="A62" t="str">
            <v>龙光桥镇长坡学校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700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700</v>
          </cell>
        </row>
        <row r="63">
          <cell r="A63" t="str">
            <v>龙光桥银东幼儿园</v>
          </cell>
          <cell r="B63">
            <v>344892</v>
          </cell>
          <cell r="C63">
            <v>0</v>
          </cell>
          <cell r="D63">
            <v>0</v>
          </cell>
          <cell r="E63">
            <v>0</v>
          </cell>
          <cell r="F63">
            <v>227136</v>
          </cell>
          <cell r="G63">
            <v>92560</v>
          </cell>
          <cell r="H63">
            <v>76199</v>
          </cell>
          <cell r="I63">
            <v>69412</v>
          </cell>
          <cell r="J63">
            <v>0</v>
          </cell>
          <cell r="K63">
            <v>810199</v>
          </cell>
          <cell r="L63">
            <v>45966</v>
          </cell>
          <cell r="M63">
            <v>856165</v>
          </cell>
          <cell r="N63">
            <v>0</v>
          </cell>
          <cell r="O63">
            <v>0</v>
          </cell>
          <cell r="P63">
            <v>6867</v>
          </cell>
          <cell r="Q63">
            <v>10301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144000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25000</v>
          </cell>
          <cell r="AB63">
            <v>0</v>
          </cell>
          <cell r="AC63">
            <v>0</v>
          </cell>
          <cell r="AD63">
            <v>2780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699300</v>
          </cell>
          <cell r="AJ63">
            <v>999147</v>
          </cell>
        </row>
        <row r="64">
          <cell r="A64" t="str">
            <v>岳家桥镇中心学校</v>
          </cell>
          <cell r="B64">
            <v>3712224</v>
          </cell>
          <cell r="C64">
            <v>0</v>
          </cell>
          <cell r="D64">
            <v>0</v>
          </cell>
          <cell r="E64">
            <v>0</v>
          </cell>
          <cell r="F64">
            <v>1820316</v>
          </cell>
          <cell r="G64">
            <v>895223</v>
          </cell>
          <cell r="H64">
            <v>897925</v>
          </cell>
          <cell r="I64">
            <v>671340</v>
          </cell>
          <cell r="J64">
            <v>455520</v>
          </cell>
          <cell r="K64">
            <v>8452548</v>
          </cell>
          <cell r="L64">
            <v>444577</v>
          </cell>
          <cell r="M64">
            <v>8897125</v>
          </cell>
          <cell r="N64">
            <v>0</v>
          </cell>
          <cell r="O64">
            <v>104760</v>
          </cell>
          <cell r="P64">
            <v>73919</v>
          </cell>
          <cell r="Q64">
            <v>110879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898850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113125</v>
          </cell>
          <cell r="AB64">
            <v>0</v>
          </cell>
          <cell r="AC64">
            <v>0</v>
          </cell>
          <cell r="AD64">
            <v>10700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518600</v>
          </cell>
          <cell r="AJ64">
            <v>9764781</v>
          </cell>
        </row>
        <row r="65">
          <cell r="A65" t="str">
            <v>岳家桥镇大泉学校</v>
          </cell>
          <cell r="B65">
            <v>879156</v>
          </cell>
          <cell r="C65">
            <v>0</v>
          </cell>
          <cell r="D65">
            <v>0</v>
          </cell>
          <cell r="E65">
            <v>0</v>
          </cell>
          <cell r="F65">
            <v>466560</v>
          </cell>
          <cell r="G65">
            <v>217751</v>
          </cell>
          <cell r="H65">
            <v>293505</v>
          </cell>
          <cell r="I65">
            <v>163294</v>
          </cell>
          <cell r="J65">
            <v>102960</v>
          </cell>
          <cell r="K65">
            <v>2123226</v>
          </cell>
          <cell r="L65">
            <v>108137</v>
          </cell>
          <cell r="M65">
            <v>2231363</v>
          </cell>
          <cell r="N65">
            <v>81722</v>
          </cell>
          <cell r="O65">
            <v>91080</v>
          </cell>
          <cell r="P65">
            <v>17506</v>
          </cell>
          <cell r="Q65">
            <v>26259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180700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19250</v>
          </cell>
          <cell r="AB65">
            <v>0</v>
          </cell>
          <cell r="AC65">
            <v>0</v>
          </cell>
          <cell r="AD65">
            <v>2250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111200</v>
          </cell>
          <cell r="AJ65">
            <v>2541993</v>
          </cell>
        </row>
        <row r="66">
          <cell r="A66" t="str">
            <v>岳家桥镇堤卡子学校</v>
          </cell>
          <cell r="B66">
            <v>1046940</v>
          </cell>
          <cell r="C66">
            <v>0</v>
          </cell>
          <cell r="D66">
            <v>0</v>
          </cell>
          <cell r="E66">
            <v>0</v>
          </cell>
          <cell r="F66">
            <v>633180</v>
          </cell>
          <cell r="G66">
            <v>271861</v>
          </cell>
          <cell r="H66">
            <v>332879</v>
          </cell>
          <cell r="I66">
            <v>203872</v>
          </cell>
          <cell r="J66">
            <v>155280</v>
          </cell>
          <cell r="K66">
            <v>2644012</v>
          </cell>
          <cell r="L66">
            <v>135009</v>
          </cell>
          <cell r="M66">
            <v>2779021</v>
          </cell>
          <cell r="N66">
            <v>0</v>
          </cell>
          <cell r="O66">
            <v>91080</v>
          </cell>
          <cell r="P66">
            <v>20847</v>
          </cell>
          <cell r="Q66">
            <v>31270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277050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31250</v>
          </cell>
          <cell r="AB66">
            <v>0</v>
          </cell>
          <cell r="AC66">
            <v>0</v>
          </cell>
          <cell r="AD66">
            <v>4090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279400</v>
          </cell>
          <cell r="AJ66">
            <v>3099599</v>
          </cell>
        </row>
        <row r="67">
          <cell r="A67" t="str">
            <v>岳家桥镇学校</v>
          </cell>
          <cell r="B67">
            <v>1114176</v>
          </cell>
          <cell r="C67">
            <v>0</v>
          </cell>
          <cell r="D67">
            <v>0</v>
          </cell>
          <cell r="E67">
            <v>0</v>
          </cell>
          <cell r="F67">
            <v>663912</v>
          </cell>
          <cell r="G67">
            <v>287713</v>
          </cell>
          <cell r="H67">
            <v>304821</v>
          </cell>
          <cell r="I67">
            <v>215760</v>
          </cell>
          <cell r="J67">
            <v>148560</v>
          </cell>
          <cell r="K67">
            <v>2734942</v>
          </cell>
          <cell r="L67">
            <v>142881</v>
          </cell>
          <cell r="M67">
            <v>2877823</v>
          </cell>
          <cell r="N67">
            <v>0</v>
          </cell>
          <cell r="O67">
            <v>74520</v>
          </cell>
          <cell r="P67">
            <v>22186</v>
          </cell>
          <cell r="Q67">
            <v>33279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286850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25250</v>
          </cell>
          <cell r="AB67">
            <v>0</v>
          </cell>
          <cell r="AC67">
            <v>0</v>
          </cell>
          <cell r="AD67">
            <v>4140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228400</v>
          </cell>
          <cell r="AJ67">
            <v>3181167</v>
          </cell>
        </row>
        <row r="68">
          <cell r="A68" t="str">
            <v>岳家桥镇中心幼儿园</v>
          </cell>
          <cell r="B68">
            <v>191088</v>
          </cell>
          <cell r="C68">
            <v>0</v>
          </cell>
          <cell r="D68">
            <v>0</v>
          </cell>
          <cell r="E68">
            <v>0</v>
          </cell>
          <cell r="F68">
            <v>96048</v>
          </cell>
          <cell r="G68">
            <v>46461</v>
          </cell>
          <cell r="H68">
            <v>38922</v>
          </cell>
          <cell r="I68">
            <v>34841</v>
          </cell>
          <cell r="J68">
            <v>24960</v>
          </cell>
          <cell r="K68">
            <v>432320</v>
          </cell>
          <cell r="L68">
            <v>23073</v>
          </cell>
          <cell r="M68">
            <v>455393</v>
          </cell>
          <cell r="N68">
            <v>0</v>
          </cell>
          <cell r="O68">
            <v>0</v>
          </cell>
          <cell r="P68">
            <v>3805</v>
          </cell>
          <cell r="Q68">
            <v>5707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52000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13000</v>
          </cell>
          <cell r="AB68">
            <v>0</v>
          </cell>
          <cell r="AC68">
            <v>0</v>
          </cell>
          <cell r="AD68">
            <v>1730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122900</v>
          </cell>
          <cell r="AJ68">
            <v>508562</v>
          </cell>
        </row>
        <row r="69">
          <cell r="A69" t="str">
            <v>欧江岔镇中心学校</v>
          </cell>
          <cell r="B69">
            <v>3462936</v>
          </cell>
          <cell r="C69">
            <v>0</v>
          </cell>
          <cell r="D69">
            <v>0</v>
          </cell>
          <cell r="E69">
            <v>0</v>
          </cell>
          <cell r="F69">
            <v>1825584</v>
          </cell>
          <cell r="G69">
            <v>855738</v>
          </cell>
          <cell r="H69">
            <v>860124</v>
          </cell>
          <cell r="I69">
            <v>641730</v>
          </cell>
          <cell r="J69">
            <v>382080</v>
          </cell>
          <cell r="K69">
            <v>8028192</v>
          </cell>
          <cell r="L69">
            <v>424968</v>
          </cell>
          <cell r="M69">
            <v>8453160</v>
          </cell>
          <cell r="N69">
            <v>0</v>
          </cell>
          <cell r="O69">
            <v>143520</v>
          </cell>
          <cell r="P69">
            <v>68955</v>
          </cell>
          <cell r="Q69">
            <v>103433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521750</v>
          </cell>
          <cell r="W69">
            <v>0</v>
          </cell>
          <cell r="X69">
            <v>0</v>
          </cell>
          <cell r="Y69">
            <v>0</v>
          </cell>
          <cell r="Z69">
            <v>300000</v>
          </cell>
          <cell r="AA69">
            <v>92063</v>
          </cell>
          <cell r="AB69">
            <v>0</v>
          </cell>
          <cell r="AC69">
            <v>0</v>
          </cell>
          <cell r="AD69">
            <v>7740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307300</v>
          </cell>
          <cell r="AJ69">
            <v>9265653</v>
          </cell>
        </row>
        <row r="70">
          <cell r="A70" t="str">
            <v>欧江岔镇牌口学校</v>
          </cell>
          <cell r="B70">
            <v>1722012</v>
          </cell>
          <cell r="C70">
            <v>0</v>
          </cell>
          <cell r="D70">
            <v>0</v>
          </cell>
          <cell r="E70">
            <v>0</v>
          </cell>
          <cell r="F70">
            <v>1042020</v>
          </cell>
          <cell r="G70">
            <v>447249</v>
          </cell>
          <cell r="H70">
            <v>432143</v>
          </cell>
          <cell r="I70">
            <v>335398</v>
          </cell>
          <cell r="J70">
            <v>194640</v>
          </cell>
          <cell r="K70">
            <v>4173462</v>
          </cell>
          <cell r="L70">
            <v>222108</v>
          </cell>
          <cell r="M70">
            <v>4395570</v>
          </cell>
          <cell r="N70">
            <v>0</v>
          </cell>
          <cell r="O70">
            <v>24840</v>
          </cell>
          <cell r="P70">
            <v>34289</v>
          </cell>
          <cell r="Q70">
            <v>51434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511000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104250</v>
          </cell>
          <cell r="AB70">
            <v>0</v>
          </cell>
          <cell r="AC70">
            <v>0</v>
          </cell>
          <cell r="AD70">
            <v>6760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86600</v>
          </cell>
          <cell r="AJ70">
            <v>4906035</v>
          </cell>
        </row>
        <row r="71">
          <cell r="A71" t="str">
            <v>欧江岔镇长湖学校</v>
          </cell>
          <cell r="B71">
            <v>416124</v>
          </cell>
          <cell r="C71">
            <v>0</v>
          </cell>
          <cell r="D71">
            <v>0</v>
          </cell>
          <cell r="E71">
            <v>0</v>
          </cell>
          <cell r="F71">
            <v>263376</v>
          </cell>
          <cell r="G71">
            <v>109950</v>
          </cell>
          <cell r="H71">
            <v>121294</v>
          </cell>
          <cell r="I71">
            <v>82453</v>
          </cell>
          <cell r="J71">
            <v>68640</v>
          </cell>
          <cell r="K71">
            <v>1061837</v>
          </cell>
          <cell r="L71">
            <v>54602</v>
          </cell>
          <cell r="M71">
            <v>1116439</v>
          </cell>
          <cell r="N71">
            <v>0</v>
          </cell>
          <cell r="O71">
            <v>33120</v>
          </cell>
          <cell r="P71">
            <v>8286</v>
          </cell>
          <cell r="Q71">
            <v>12429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102050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6500</v>
          </cell>
          <cell r="AB71">
            <v>0</v>
          </cell>
          <cell r="AC71">
            <v>0</v>
          </cell>
          <cell r="AD71">
            <v>590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19700</v>
          </cell>
          <cell r="AJ71">
            <v>1224812</v>
          </cell>
        </row>
        <row r="72">
          <cell r="A72" t="str">
            <v>欧江岔镇新港学校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500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9300</v>
          </cell>
          <cell r="AJ72">
            <v>500</v>
          </cell>
        </row>
        <row r="73">
          <cell r="A73" t="str">
            <v>欧江岔镇学校</v>
          </cell>
          <cell r="B73">
            <v>2288064</v>
          </cell>
          <cell r="C73">
            <v>0</v>
          </cell>
          <cell r="D73">
            <v>0</v>
          </cell>
          <cell r="E73">
            <v>0</v>
          </cell>
          <cell r="F73">
            <v>1373484</v>
          </cell>
          <cell r="G73">
            <v>592477</v>
          </cell>
          <cell r="H73">
            <v>711846</v>
          </cell>
          <cell r="I73">
            <v>444307</v>
          </cell>
          <cell r="J73">
            <v>271040</v>
          </cell>
          <cell r="K73">
            <v>5681218</v>
          </cell>
          <cell r="L73">
            <v>294230</v>
          </cell>
          <cell r="M73">
            <v>5975448</v>
          </cell>
          <cell r="N73">
            <v>199656</v>
          </cell>
          <cell r="O73">
            <v>89640</v>
          </cell>
          <cell r="P73">
            <v>45561</v>
          </cell>
          <cell r="Q73">
            <v>68341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591750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100000</v>
          </cell>
          <cell r="AB73">
            <v>0</v>
          </cell>
          <cell r="AC73">
            <v>0</v>
          </cell>
          <cell r="AD73">
            <v>5590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201900</v>
          </cell>
          <cell r="AJ73">
            <v>6781756</v>
          </cell>
        </row>
        <row r="74">
          <cell r="A74" t="str">
            <v>欧江岔镇红旗学校</v>
          </cell>
          <cell r="B74">
            <v>940944</v>
          </cell>
          <cell r="C74">
            <v>0</v>
          </cell>
          <cell r="D74">
            <v>0</v>
          </cell>
          <cell r="E74">
            <v>0</v>
          </cell>
          <cell r="F74">
            <v>540480</v>
          </cell>
          <cell r="G74">
            <v>239710</v>
          </cell>
          <cell r="H74">
            <v>257870</v>
          </cell>
          <cell r="I74">
            <v>179761</v>
          </cell>
          <cell r="J74">
            <v>120000</v>
          </cell>
          <cell r="K74">
            <v>2278765</v>
          </cell>
          <cell r="L74">
            <v>119042</v>
          </cell>
          <cell r="M74">
            <v>2397807</v>
          </cell>
          <cell r="N74">
            <v>0</v>
          </cell>
          <cell r="O74">
            <v>31680</v>
          </cell>
          <cell r="P74">
            <v>18736</v>
          </cell>
          <cell r="Q74">
            <v>28104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201700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16000</v>
          </cell>
          <cell r="AB74">
            <v>0</v>
          </cell>
          <cell r="AC74">
            <v>0</v>
          </cell>
          <cell r="AD74">
            <v>3350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112700</v>
          </cell>
          <cell r="AJ74">
            <v>2578335</v>
          </cell>
        </row>
        <row r="75">
          <cell r="A75" t="str">
            <v>欧江岔镇前进学校</v>
          </cell>
          <cell r="B75">
            <v>595704</v>
          </cell>
          <cell r="C75">
            <v>0</v>
          </cell>
          <cell r="D75">
            <v>0</v>
          </cell>
          <cell r="E75">
            <v>0</v>
          </cell>
          <cell r="F75">
            <v>341136</v>
          </cell>
          <cell r="G75">
            <v>151590</v>
          </cell>
          <cell r="H75">
            <v>159263</v>
          </cell>
          <cell r="I75">
            <v>113679</v>
          </cell>
          <cell r="J75">
            <v>75120</v>
          </cell>
          <cell r="K75">
            <v>1436492</v>
          </cell>
          <cell r="L75">
            <v>75281</v>
          </cell>
          <cell r="M75">
            <v>1511773</v>
          </cell>
          <cell r="N75">
            <v>0</v>
          </cell>
          <cell r="O75">
            <v>81360</v>
          </cell>
          <cell r="P75">
            <v>11861</v>
          </cell>
          <cell r="Q75">
            <v>17792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96700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1500</v>
          </cell>
          <cell r="AB75">
            <v>0</v>
          </cell>
          <cell r="AC75">
            <v>0</v>
          </cell>
          <cell r="AD75">
            <v>450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19900</v>
          </cell>
          <cell r="AJ75">
            <v>1646155</v>
          </cell>
        </row>
        <row r="76">
          <cell r="A76" t="str">
            <v>欧江岔镇中心幼儿园</v>
          </cell>
          <cell r="B76">
            <v>336324</v>
          </cell>
          <cell r="C76">
            <v>0</v>
          </cell>
          <cell r="D76">
            <v>0</v>
          </cell>
          <cell r="E76">
            <v>0</v>
          </cell>
          <cell r="F76">
            <v>218448</v>
          </cell>
          <cell r="G76">
            <v>89767</v>
          </cell>
          <cell r="H76">
            <v>70734</v>
          </cell>
          <cell r="I76">
            <v>67317</v>
          </cell>
          <cell r="J76">
            <v>63600</v>
          </cell>
          <cell r="K76">
            <v>846190</v>
          </cell>
          <cell r="L76">
            <v>44579</v>
          </cell>
          <cell r="M76">
            <v>890769</v>
          </cell>
          <cell r="N76">
            <v>0</v>
          </cell>
          <cell r="O76">
            <v>0</v>
          </cell>
          <cell r="P76">
            <v>6697</v>
          </cell>
          <cell r="Q76">
            <v>10045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81500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29000</v>
          </cell>
          <cell r="AB76">
            <v>0</v>
          </cell>
          <cell r="AC76">
            <v>0</v>
          </cell>
          <cell r="AD76">
            <v>1210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119200</v>
          </cell>
          <cell r="AJ76">
            <v>974642</v>
          </cell>
        </row>
        <row r="77">
          <cell r="A77" t="str">
            <v>欧江岔镇牌口中心幼儿园</v>
          </cell>
          <cell r="B77">
            <v>277464</v>
          </cell>
          <cell r="C77">
            <v>0</v>
          </cell>
          <cell r="D77">
            <v>0</v>
          </cell>
          <cell r="E77">
            <v>0</v>
          </cell>
          <cell r="F77">
            <v>160512</v>
          </cell>
          <cell r="G77">
            <v>70869</v>
          </cell>
          <cell r="H77">
            <v>53616</v>
          </cell>
          <cell r="I77">
            <v>53145</v>
          </cell>
          <cell r="J77">
            <v>36000</v>
          </cell>
          <cell r="K77">
            <v>651606</v>
          </cell>
          <cell r="L77">
            <v>35194</v>
          </cell>
          <cell r="M77">
            <v>686800</v>
          </cell>
          <cell r="N77">
            <v>0</v>
          </cell>
          <cell r="O77">
            <v>0</v>
          </cell>
          <cell r="P77">
            <v>5525</v>
          </cell>
          <cell r="Q77">
            <v>8287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73000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21500</v>
          </cell>
          <cell r="AB77">
            <v>0</v>
          </cell>
          <cell r="AC77">
            <v>0</v>
          </cell>
          <cell r="AD77">
            <v>1410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147100</v>
          </cell>
          <cell r="AJ77">
            <v>761328</v>
          </cell>
        </row>
        <row r="78">
          <cell r="A78" t="str">
            <v>新市渡镇中心学校</v>
          </cell>
          <cell r="B78">
            <v>1930176</v>
          </cell>
          <cell r="C78">
            <v>0</v>
          </cell>
          <cell r="D78">
            <v>0</v>
          </cell>
          <cell r="E78">
            <v>0</v>
          </cell>
          <cell r="F78">
            <v>1051380</v>
          </cell>
          <cell r="G78">
            <v>482447</v>
          </cell>
          <cell r="H78">
            <v>439058</v>
          </cell>
          <cell r="I78">
            <v>361793</v>
          </cell>
          <cell r="J78">
            <v>214720</v>
          </cell>
          <cell r="K78">
            <v>4479574</v>
          </cell>
          <cell r="L78">
            <v>239588</v>
          </cell>
          <cell r="M78">
            <v>4719162</v>
          </cell>
          <cell r="N78">
            <v>0</v>
          </cell>
          <cell r="O78">
            <v>183120</v>
          </cell>
          <cell r="P78">
            <v>38434</v>
          </cell>
          <cell r="Q78">
            <v>56751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356400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64625</v>
          </cell>
          <cell r="AB78">
            <v>0</v>
          </cell>
          <cell r="AC78">
            <v>0</v>
          </cell>
          <cell r="AD78">
            <v>4980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158200</v>
          </cell>
          <cell r="AJ78">
            <v>5183884</v>
          </cell>
        </row>
        <row r="79">
          <cell r="A79" t="str">
            <v>新市渡镇中心幼儿园</v>
          </cell>
          <cell r="B79">
            <v>189756</v>
          </cell>
          <cell r="C79">
            <v>0</v>
          </cell>
          <cell r="D79">
            <v>0</v>
          </cell>
          <cell r="E79">
            <v>0</v>
          </cell>
          <cell r="F79">
            <v>116484</v>
          </cell>
          <cell r="G79">
            <v>49552</v>
          </cell>
          <cell r="H79">
            <v>78656</v>
          </cell>
          <cell r="I79">
            <v>37159</v>
          </cell>
          <cell r="J79">
            <v>22800</v>
          </cell>
          <cell r="K79">
            <v>494407</v>
          </cell>
          <cell r="L79">
            <v>24608</v>
          </cell>
          <cell r="M79">
            <v>519015</v>
          </cell>
          <cell r="N79">
            <v>0</v>
          </cell>
          <cell r="O79">
            <v>0</v>
          </cell>
          <cell r="P79">
            <v>3778</v>
          </cell>
          <cell r="Q79">
            <v>5667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61000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22000</v>
          </cell>
          <cell r="AB79">
            <v>0</v>
          </cell>
          <cell r="AC79">
            <v>0</v>
          </cell>
          <cell r="AD79">
            <v>1480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152400</v>
          </cell>
          <cell r="AJ79">
            <v>588332</v>
          </cell>
        </row>
        <row r="80">
          <cell r="A80" t="str">
            <v>新市渡镇欧公店学校</v>
          </cell>
          <cell r="B80">
            <v>370308</v>
          </cell>
          <cell r="C80">
            <v>0</v>
          </cell>
          <cell r="D80">
            <v>0</v>
          </cell>
          <cell r="E80">
            <v>0</v>
          </cell>
          <cell r="F80">
            <v>241344</v>
          </cell>
          <cell r="G80">
            <v>98971</v>
          </cell>
          <cell r="H80">
            <v>96316</v>
          </cell>
          <cell r="I80">
            <v>74219</v>
          </cell>
          <cell r="J80">
            <v>47040</v>
          </cell>
          <cell r="K80">
            <v>928198</v>
          </cell>
          <cell r="L80">
            <v>49150</v>
          </cell>
          <cell r="M80">
            <v>977348</v>
          </cell>
          <cell r="N80">
            <v>0</v>
          </cell>
          <cell r="O80">
            <v>0</v>
          </cell>
          <cell r="P80">
            <v>7373</v>
          </cell>
          <cell r="Q80">
            <v>11060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107400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10000</v>
          </cell>
          <cell r="AB80">
            <v>0</v>
          </cell>
          <cell r="AC80">
            <v>0</v>
          </cell>
          <cell r="AD80">
            <v>1210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66500</v>
          </cell>
          <cell r="AJ80">
            <v>1065241</v>
          </cell>
        </row>
        <row r="81">
          <cell r="A81" t="str">
            <v>新市渡镇田庄学校</v>
          </cell>
          <cell r="B81">
            <v>384804</v>
          </cell>
          <cell r="C81">
            <v>0</v>
          </cell>
          <cell r="D81">
            <v>0</v>
          </cell>
          <cell r="E81">
            <v>0</v>
          </cell>
          <cell r="F81">
            <v>207384</v>
          </cell>
          <cell r="G81">
            <v>95822</v>
          </cell>
          <cell r="H81">
            <v>108583</v>
          </cell>
          <cell r="I81">
            <v>71858</v>
          </cell>
          <cell r="J81">
            <v>67200</v>
          </cell>
          <cell r="K81">
            <v>935651</v>
          </cell>
          <cell r="L81">
            <v>47586</v>
          </cell>
          <cell r="M81">
            <v>983237</v>
          </cell>
          <cell r="N81">
            <v>0</v>
          </cell>
          <cell r="O81">
            <v>0</v>
          </cell>
          <cell r="P81">
            <v>7662</v>
          </cell>
          <cell r="Q81">
            <v>11493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107400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9500</v>
          </cell>
          <cell r="AB81">
            <v>0</v>
          </cell>
          <cell r="AC81">
            <v>0</v>
          </cell>
          <cell r="AD81">
            <v>910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24100</v>
          </cell>
          <cell r="AJ81">
            <v>1072616</v>
          </cell>
        </row>
        <row r="82">
          <cell r="A82" t="str">
            <v>新市渡镇新凤学校</v>
          </cell>
          <cell r="B82">
            <v>1066524</v>
          </cell>
          <cell r="C82">
            <v>0</v>
          </cell>
          <cell r="D82">
            <v>0</v>
          </cell>
          <cell r="E82">
            <v>0</v>
          </cell>
          <cell r="F82">
            <v>615420</v>
          </cell>
          <cell r="G82">
            <v>272156</v>
          </cell>
          <cell r="H82">
            <v>252327</v>
          </cell>
          <cell r="I82">
            <v>204093</v>
          </cell>
          <cell r="J82">
            <v>98160</v>
          </cell>
          <cell r="K82">
            <v>2508680</v>
          </cell>
          <cell r="L82">
            <v>135155</v>
          </cell>
          <cell r="M82">
            <v>2643835</v>
          </cell>
          <cell r="N82">
            <v>0</v>
          </cell>
          <cell r="O82">
            <v>8280</v>
          </cell>
          <cell r="P82">
            <v>21237</v>
          </cell>
          <cell r="Q82">
            <v>31855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239200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20000</v>
          </cell>
          <cell r="AB82">
            <v>0</v>
          </cell>
          <cell r="AC82">
            <v>0</v>
          </cell>
          <cell r="AD82">
            <v>3420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161500</v>
          </cell>
          <cell r="AJ82">
            <v>2832672</v>
          </cell>
        </row>
        <row r="83">
          <cell r="A83" t="str">
            <v>笔架山乡中心学校</v>
          </cell>
          <cell r="B83">
            <v>2347824</v>
          </cell>
          <cell r="C83">
            <v>0</v>
          </cell>
          <cell r="D83">
            <v>0</v>
          </cell>
          <cell r="E83">
            <v>0</v>
          </cell>
          <cell r="F83">
            <v>1156812</v>
          </cell>
          <cell r="G83">
            <v>567087</v>
          </cell>
          <cell r="H83">
            <v>415229</v>
          </cell>
          <cell r="I83">
            <v>425266</v>
          </cell>
          <cell r="J83">
            <v>307280</v>
          </cell>
          <cell r="K83">
            <v>5219498</v>
          </cell>
          <cell r="L83">
            <v>281621</v>
          </cell>
          <cell r="M83">
            <v>5501119</v>
          </cell>
          <cell r="N83">
            <v>0</v>
          </cell>
          <cell r="O83">
            <v>131040</v>
          </cell>
          <cell r="P83">
            <v>46751</v>
          </cell>
          <cell r="Q83">
            <v>70126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457800</v>
          </cell>
          <cell r="W83">
            <v>0</v>
          </cell>
          <cell r="X83">
            <v>0</v>
          </cell>
          <cell r="Y83">
            <v>0</v>
          </cell>
          <cell r="Z83">
            <v>120000</v>
          </cell>
          <cell r="AA83">
            <v>84250</v>
          </cell>
          <cell r="AB83">
            <v>0</v>
          </cell>
          <cell r="AC83">
            <v>0</v>
          </cell>
          <cell r="AD83">
            <v>3690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84600</v>
          </cell>
          <cell r="AJ83">
            <v>6133155</v>
          </cell>
        </row>
        <row r="84">
          <cell r="A84" t="str">
            <v>笔架山乡张家塘学校</v>
          </cell>
          <cell r="B84">
            <v>1556760</v>
          </cell>
          <cell r="C84">
            <v>0</v>
          </cell>
          <cell r="D84">
            <v>0</v>
          </cell>
          <cell r="E84">
            <v>0</v>
          </cell>
          <cell r="F84">
            <v>1061736</v>
          </cell>
          <cell r="G84">
            <v>423700</v>
          </cell>
          <cell r="H84">
            <v>339983</v>
          </cell>
          <cell r="I84">
            <v>317738</v>
          </cell>
          <cell r="J84">
            <v>230640</v>
          </cell>
          <cell r="K84">
            <v>3930557</v>
          </cell>
          <cell r="L84">
            <v>210413</v>
          </cell>
          <cell r="M84">
            <v>4140970</v>
          </cell>
          <cell r="N84">
            <v>0</v>
          </cell>
          <cell r="O84">
            <v>49680</v>
          </cell>
          <cell r="P84">
            <v>30998</v>
          </cell>
          <cell r="Q84">
            <v>46498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486450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111500</v>
          </cell>
          <cell r="AB84">
            <v>0</v>
          </cell>
          <cell r="AC84">
            <v>0</v>
          </cell>
          <cell r="AD84">
            <v>4630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235500</v>
          </cell>
          <cell r="AJ84">
            <v>4660313</v>
          </cell>
        </row>
        <row r="85">
          <cell r="A85" t="str">
            <v>笔架山乡上新桥学校</v>
          </cell>
          <cell r="B85">
            <v>187296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30306</v>
          </cell>
          <cell r="H85">
            <v>0</v>
          </cell>
          <cell r="I85">
            <v>22726</v>
          </cell>
          <cell r="J85">
            <v>0</v>
          </cell>
          <cell r="K85">
            <v>240328</v>
          </cell>
          <cell r="L85">
            <v>15050</v>
          </cell>
          <cell r="M85">
            <v>255378</v>
          </cell>
          <cell r="N85">
            <v>0</v>
          </cell>
          <cell r="O85">
            <v>0</v>
          </cell>
          <cell r="P85">
            <v>3729</v>
          </cell>
          <cell r="Q85">
            <v>5594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7150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256911</v>
          </cell>
        </row>
        <row r="86">
          <cell r="A86" t="str">
            <v>笔架山乡下新桥学校</v>
          </cell>
          <cell r="B86">
            <v>1399020</v>
          </cell>
          <cell r="C86">
            <v>0</v>
          </cell>
          <cell r="D86">
            <v>0</v>
          </cell>
          <cell r="E86">
            <v>0</v>
          </cell>
          <cell r="F86">
            <v>781356</v>
          </cell>
          <cell r="G86">
            <v>352807</v>
          </cell>
          <cell r="H86">
            <v>343593</v>
          </cell>
          <cell r="I86">
            <v>264575</v>
          </cell>
          <cell r="J86">
            <v>153360</v>
          </cell>
          <cell r="K86">
            <v>3294711</v>
          </cell>
          <cell r="L86">
            <v>175207</v>
          </cell>
          <cell r="M86">
            <v>3469918</v>
          </cell>
          <cell r="N86">
            <v>0</v>
          </cell>
          <cell r="O86">
            <v>57960</v>
          </cell>
          <cell r="P86">
            <v>27857</v>
          </cell>
          <cell r="Q86">
            <v>41786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349350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41000</v>
          </cell>
          <cell r="AB86">
            <v>0</v>
          </cell>
          <cell r="AC86">
            <v>0</v>
          </cell>
          <cell r="AD86">
            <v>4730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70300</v>
          </cell>
          <cell r="AJ86">
            <v>3817394</v>
          </cell>
        </row>
        <row r="87">
          <cell r="A87" t="str">
            <v>笔架山乡谭家桥学校</v>
          </cell>
          <cell r="B87">
            <v>255948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41415</v>
          </cell>
          <cell r="H87">
            <v>0</v>
          </cell>
          <cell r="I87">
            <v>31057</v>
          </cell>
          <cell r="J87">
            <v>0</v>
          </cell>
          <cell r="K87">
            <v>328420</v>
          </cell>
          <cell r="L87">
            <v>20567</v>
          </cell>
          <cell r="M87">
            <v>348987</v>
          </cell>
          <cell r="N87">
            <v>0</v>
          </cell>
          <cell r="O87">
            <v>0</v>
          </cell>
          <cell r="P87">
            <v>5096</v>
          </cell>
          <cell r="Q87">
            <v>7644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8450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150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349760</v>
          </cell>
        </row>
        <row r="88">
          <cell r="A88" t="str">
            <v>笔架山乡凤凰湖学校</v>
          </cell>
          <cell r="B88">
            <v>314184</v>
          </cell>
          <cell r="C88">
            <v>0</v>
          </cell>
          <cell r="D88">
            <v>0</v>
          </cell>
          <cell r="E88">
            <v>0</v>
          </cell>
          <cell r="F88">
            <v>223524</v>
          </cell>
          <cell r="G88">
            <v>87006</v>
          </cell>
          <cell r="H88">
            <v>117633</v>
          </cell>
          <cell r="I88">
            <v>65247</v>
          </cell>
          <cell r="J88">
            <v>36480</v>
          </cell>
          <cell r="K88">
            <v>844074</v>
          </cell>
          <cell r="L88">
            <v>43208</v>
          </cell>
          <cell r="M88">
            <v>887282</v>
          </cell>
          <cell r="N88">
            <v>0</v>
          </cell>
          <cell r="O88">
            <v>0</v>
          </cell>
          <cell r="P88">
            <v>6256</v>
          </cell>
          <cell r="Q88">
            <v>9384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123450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10000</v>
          </cell>
          <cell r="AB88">
            <v>0</v>
          </cell>
          <cell r="AC88">
            <v>0</v>
          </cell>
          <cell r="AD88">
            <v>1180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59100</v>
          </cell>
          <cell r="AJ88">
            <v>994344</v>
          </cell>
        </row>
        <row r="89">
          <cell r="A89" t="str">
            <v>笔架山乡中心幼儿园</v>
          </cell>
          <cell r="B89">
            <v>229356</v>
          </cell>
          <cell r="C89">
            <v>0</v>
          </cell>
          <cell r="D89">
            <v>0</v>
          </cell>
          <cell r="E89">
            <v>0</v>
          </cell>
          <cell r="F89">
            <v>132648</v>
          </cell>
          <cell r="G89">
            <v>58576</v>
          </cell>
          <cell r="H89">
            <v>48345</v>
          </cell>
          <cell r="I89">
            <v>43926</v>
          </cell>
          <cell r="J89">
            <v>22800</v>
          </cell>
          <cell r="K89">
            <v>535651</v>
          </cell>
          <cell r="L89">
            <v>29089</v>
          </cell>
          <cell r="M89">
            <v>564740</v>
          </cell>
          <cell r="N89">
            <v>0</v>
          </cell>
          <cell r="O89">
            <v>0</v>
          </cell>
          <cell r="P89">
            <v>4567</v>
          </cell>
          <cell r="Q89">
            <v>6850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68000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25000</v>
          </cell>
          <cell r="AB89">
            <v>0</v>
          </cell>
          <cell r="AC89">
            <v>0</v>
          </cell>
          <cell r="AD89">
            <v>1510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218300</v>
          </cell>
          <cell r="AJ89">
            <v>641578</v>
          </cell>
        </row>
        <row r="90">
          <cell r="A90" t="str">
            <v>泉交河镇中心学校</v>
          </cell>
          <cell r="B90">
            <v>4117692</v>
          </cell>
          <cell r="C90">
            <v>0</v>
          </cell>
          <cell r="D90">
            <v>0</v>
          </cell>
          <cell r="E90">
            <v>0</v>
          </cell>
          <cell r="F90">
            <v>2158992</v>
          </cell>
          <cell r="G90">
            <v>1015634</v>
          </cell>
          <cell r="H90">
            <v>986570</v>
          </cell>
          <cell r="I90">
            <v>761638</v>
          </cell>
          <cell r="J90">
            <v>463120</v>
          </cell>
          <cell r="K90">
            <v>9503646</v>
          </cell>
          <cell r="L90">
            <v>504374</v>
          </cell>
          <cell r="M90">
            <v>10008020</v>
          </cell>
          <cell r="N90">
            <v>0</v>
          </cell>
          <cell r="O90">
            <v>354216</v>
          </cell>
          <cell r="P90">
            <v>81993</v>
          </cell>
          <cell r="Q90">
            <v>122990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1188233</v>
          </cell>
          <cell r="W90">
            <v>0</v>
          </cell>
          <cell r="X90">
            <v>0</v>
          </cell>
          <cell r="Y90">
            <v>0</v>
          </cell>
          <cell r="Z90">
            <v>210000</v>
          </cell>
          <cell r="AA90">
            <v>55625</v>
          </cell>
          <cell r="AB90">
            <v>0</v>
          </cell>
          <cell r="AC90">
            <v>0</v>
          </cell>
          <cell r="AD90">
            <v>15320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470900</v>
          </cell>
          <cell r="AJ90">
            <v>11532023</v>
          </cell>
        </row>
        <row r="91">
          <cell r="A91" t="str">
            <v>泉交河镇泞湖中学</v>
          </cell>
          <cell r="B91">
            <v>899640</v>
          </cell>
          <cell r="C91">
            <v>0</v>
          </cell>
          <cell r="D91">
            <v>0</v>
          </cell>
          <cell r="E91">
            <v>0</v>
          </cell>
          <cell r="F91">
            <v>420336</v>
          </cell>
          <cell r="G91">
            <v>213586</v>
          </cell>
          <cell r="H91">
            <v>213418</v>
          </cell>
          <cell r="I91">
            <v>160171</v>
          </cell>
          <cell r="J91">
            <v>116160</v>
          </cell>
          <cell r="K91">
            <v>2023311</v>
          </cell>
          <cell r="L91">
            <v>106069</v>
          </cell>
          <cell r="M91">
            <v>2129380</v>
          </cell>
          <cell r="N91">
            <v>0</v>
          </cell>
          <cell r="O91">
            <v>0</v>
          </cell>
          <cell r="P91">
            <v>17914</v>
          </cell>
          <cell r="Q91">
            <v>26871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236250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29688</v>
          </cell>
          <cell r="AB91">
            <v>0</v>
          </cell>
          <cell r="AC91">
            <v>0</v>
          </cell>
          <cell r="AD91">
            <v>2340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60500</v>
          </cell>
          <cell r="AJ91">
            <v>2336374</v>
          </cell>
        </row>
        <row r="92">
          <cell r="A92" t="str">
            <v>泉交河镇烂泥湖学校</v>
          </cell>
          <cell r="B92">
            <v>301128</v>
          </cell>
          <cell r="C92">
            <v>0</v>
          </cell>
          <cell r="D92">
            <v>0</v>
          </cell>
          <cell r="E92">
            <v>0</v>
          </cell>
          <cell r="F92">
            <v>164616</v>
          </cell>
          <cell r="G92">
            <v>75362</v>
          </cell>
          <cell r="H92">
            <v>113102</v>
          </cell>
          <cell r="I92">
            <v>56515</v>
          </cell>
          <cell r="J92">
            <v>63840</v>
          </cell>
          <cell r="K92">
            <v>774563</v>
          </cell>
          <cell r="L92">
            <v>37425</v>
          </cell>
          <cell r="M92">
            <v>811988</v>
          </cell>
          <cell r="N92">
            <v>0</v>
          </cell>
          <cell r="O92">
            <v>0</v>
          </cell>
          <cell r="P92">
            <v>5996</v>
          </cell>
          <cell r="Q92">
            <v>8994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112750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4250</v>
          </cell>
          <cell r="AB92">
            <v>0</v>
          </cell>
          <cell r="AC92">
            <v>0</v>
          </cell>
          <cell r="AD92">
            <v>360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15900</v>
          </cell>
          <cell r="AJ92">
            <v>906913</v>
          </cell>
        </row>
        <row r="93">
          <cell r="A93" t="str">
            <v>泉交河镇柏家冲学校</v>
          </cell>
          <cell r="B93">
            <v>814068</v>
          </cell>
          <cell r="C93">
            <v>0</v>
          </cell>
          <cell r="D93">
            <v>0</v>
          </cell>
          <cell r="E93">
            <v>0</v>
          </cell>
          <cell r="F93">
            <v>438228</v>
          </cell>
          <cell r="G93">
            <v>202634</v>
          </cell>
          <cell r="H93">
            <v>240400</v>
          </cell>
          <cell r="I93">
            <v>151958</v>
          </cell>
          <cell r="J93">
            <v>79920</v>
          </cell>
          <cell r="K93">
            <v>1927208</v>
          </cell>
          <cell r="L93">
            <v>100630</v>
          </cell>
          <cell r="M93">
            <v>2027838</v>
          </cell>
          <cell r="N93">
            <v>0</v>
          </cell>
          <cell r="O93">
            <v>0</v>
          </cell>
          <cell r="P93">
            <v>16210</v>
          </cell>
          <cell r="Q93">
            <v>24315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191150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15500</v>
          </cell>
          <cell r="AB93">
            <v>0</v>
          </cell>
          <cell r="AC93">
            <v>0</v>
          </cell>
          <cell r="AD93">
            <v>2210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62100</v>
          </cell>
          <cell r="AJ93">
            <v>2176593</v>
          </cell>
        </row>
        <row r="94">
          <cell r="A94" t="str">
            <v>泉交河镇祥云学校</v>
          </cell>
          <cell r="B94">
            <v>632028</v>
          </cell>
          <cell r="C94">
            <v>0</v>
          </cell>
          <cell r="D94">
            <v>0</v>
          </cell>
          <cell r="E94">
            <v>0</v>
          </cell>
          <cell r="F94">
            <v>350892</v>
          </cell>
          <cell r="G94">
            <v>159046</v>
          </cell>
          <cell r="H94">
            <v>189606</v>
          </cell>
          <cell r="I94">
            <v>119270</v>
          </cell>
          <cell r="J94">
            <v>79920</v>
          </cell>
          <cell r="K94">
            <v>1530762</v>
          </cell>
          <cell r="L94">
            <v>78984</v>
          </cell>
          <cell r="M94">
            <v>1609746</v>
          </cell>
          <cell r="N94">
            <v>0</v>
          </cell>
          <cell r="O94">
            <v>0</v>
          </cell>
          <cell r="P94">
            <v>12585</v>
          </cell>
          <cell r="Q94">
            <v>18877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140350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11000</v>
          </cell>
          <cell r="AB94">
            <v>0</v>
          </cell>
          <cell r="AC94">
            <v>0</v>
          </cell>
          <cell r="AD94">
            <v>1510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64500</v>
          </cell>
          <cell r="AJ94">
            <v>1715084</v>
          </cell>
        </row>
        <row r="95">
          <cell r="A95" t="str">
            <v>泉交河镇小河桥学校</v>
          </cell>
          <cell r="B95">
            <v>183156</v>
          </cell>
          <cell r="C95">
            <v>0</v>
          </cell>
          <cell r="D95">
            <v>0</v>
          </cell>
          <cell r="E95">
            <v>0</v>
          </cell>
          <cell r="F95">
            <v>82584</v>
          </cell>
          <cell r="G95">
            <v>42999</v>
          </cell>
          <cell r="H95">
            <v>90262</v>
          </cell>
          <cell r="I95">
            <v>32245</v>
          </cell>
          <cell r="J95">
            <v>24480</v>
          </cell>
          <cell r="K95">
            <v>455726</v>
          </cell>
          <cell r="L95">
            <v>21354</v>
          </cell>
          <cell r="M95">
            <v>477080</v>
          </cell>
          <cell r="N95">
            <v>0</v>
          </cell>
          <cell r="O95">
            <v>0</v>
          </cell>
          <cell r="P95">
            <v>3647</v>
          </cell>
          <cell r="Q95">
            <v>5470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91350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1500</v>
          </cell>
          <cell r="AB95">
            <v>0</v>
          </cell>
          <cell r="AC95">
            <v>0</v>
          </cell>
          <cell r="AD95">
            <v>230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557923</v>
          </cell>
        </row>
        <row r="96">
          <cell r="A96" t="str">
            <v>泉交河镇中心幼儿园</v>
          </cell>
          <cell r="B96">
            <v>398124</v>
          </cell>
          <cell r="C96">
            <v>0</v>
          </cell>
          <cell r="D96">
            <v>0</v>
          </cell>
          <cell r="E96">
            <v>0</v>
          </cell>
          <cell r="F96">
            <v>225840</v>
          </cell>
          <cell r="G96">
            <v>100963</v>
          </cell>
          <cell r="H96">
            <v>77077</v>
          </cell>
          <cell r="I96">
            <v>75713</v>
          </cell>
          <cell r="J96">
            <v>47760</v>
          </cell>
          <cell r="K96">
            <v>925477</v>
          </cell>
          <cell r="L96">
            <v>50139</v>
          </cell>
          <cell r="M96">
            <v>975616</v>
          </cell>
          <cell r="N96">
            <v>0</v>
          </cell>
          <cell r="O96">
            <v>0</v>
          </cell>
          <cell r="P96">
            <v>7927</v>
          </cell>
          <cell r="Q96">
            <v>11891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138000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29000</v>
          </cell>
          <cell r="AB96">
            <v>0</v>
          </cell>
          <cell r="AC96">
            <v>0</v>
          </cell>
          <cell r="AD96">
            <v>2030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541800</v>
          </cell>
          <cell r="AJ96">
            <v>1114325</v>
          </cell>
        </row>
        <row r="97">
          <cell r="A97" t="str">
            <v>八字哨镇中心学校</v>
          </cell>
          <cell r="B97">
            <v>2190552</v>
          </cell>
          <cell r="C97">
            <v>0</v>
          </cell>
          <cell r="D97">
            <v>0</v>
          </cell>
          <cell r="E97">
            <v>0</v>
          </cell>
          <cell r="F97">
            <v>1172784</v>
          </cell>
          <cell r="G97">
            <v>544223</v>
          </cell>
          <cell r="H97">
            <v>538972</v>
          </cell>
          <cell r="I97">
            <v>408120</v>
          </cell>
          <cell r="J97">
            <v>242160</v>
          </cell>
          <cell r="K97">
            <v>5096811</v>
          </cell>
          <cell r="L97">
            <v>270266</v>
          </cell>
          <cell r="M97">
            <v>5367077</v>
          </cell>
          <cell r="N97">
            <v>0</v>
          </cell>
          <cell r="O97">
            <v>128880</v>
          </cell>
          <cell r="P97">
            <v>43619</v>
          </cell>
          <cell r="Q97">
            <v>65429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8366400</v>
          </cell>
          <cell r="W97">
            <v>0</v>
          </cell>
          <cell r="X97">
            <v>0</v>
          </cell>
          <cell r="Y97">
            <v>0</v>
          </cell>
          <cell r="Z97">
            <v>120000</v>
          </cell>
          <cell r="AA97">
            <v>67353</v>
          </cell>
          <cell r="AB97">
            <v>0</v>
          </cell>
          <cell r="AC97">
            <v>0</v>
          </cell>
          <cell r="AD97">
            <v>5110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135400</v>
          </cell>
          <cell r="AJ97">
            <v>13893602</v>
          </cell>
        </row>
        <row r="98">
          <cell r="A98" t="str">
            <v>八字哨镇中心幼儿园</v>
          </cell>
          <cell r="B98">
            <v>437736</v>
          </cell>
          <cell r="C98">
            <v>0</v>
          </cell>
          <cell r="D98">
            <v>0</v>
          </cell>
          <cell r="E98">
            <v>0</v>
          </cell>
          <cell r="F98">
            <v>259512</v>
          </cell>
          <cell r="G98">
            <v>112822</v>
          </cell>
          <cell r="H98">
            <v>84781</v>
          </cell>
          <cell r="I98">
            <v>84606</v>
          </cell>
          <cell r="J98">
            <v>58080</v>
          </cell>
          <cell r="K98">
            <v>1037537</v>
          </cell>
          <cell r="L98">
            <v>56028</v>
          </cell>
          <cell r="M98">
            <v>1093565</v>
          </cell>
          <cell r="N98">
            <v>0</v>
          </cell>
          <cell r="O98">
            <v>0</v>
          </cell>
          <cell r="P98">
            <v>8716</v>
          </cell>
          <cell r="Q98">
            <v>13074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79000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34000</v>
          </cell>
          <cell r="AB98">
            <v>0</v>
          </cell>
          <cell r="AC98">
            <v>0</v>
          </cell>
          <cell r="AD98">
            <v>1500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202800</v>
          </cell>
          <cell r="AJ98">
            <v>1173827</v>
          </cell>
        </row>
        <row r="99">
          <cell r="A99" t="str">
            <v>八字哨镇新兴学校</v>
          </cell>
          <cell r="B99">
            <v>427452</v>
          </cell>
          <cell r="C99">
            <v>0</v>
          </cell>
          <cell r="D99">
            <v>0</v>
          </cell>
          <cell r="E99">
            <v>0</v>
          </cell>
          <cell r="F99">
            <v>261888</v>
          </cell>
          <cell r="G99">
            <v>111542</v>
          </cell>
          <cell r="H99">
            <v>123133</v>
          </cell>
          <cell r="I99">
            <v>83646</v>
          </cell>
          <cell r="J99">
            <v>55200</v>
          </cell>
          <cell r="K99">
            <v>1062861</v>
          </cell>
          <cell r="L99">
            <v>55393</v>
          </cell>
          <cell r="M99">
            <v>1118254</v>
          </cell>
          <cell r="N99">
            <v>0</v>
          </cell>
          <cell r="O99">
            <v>0</v>
          </cell>
          <cell r="P99">
            <v>8511</v>
          </cell>
          <cell r="Q99">
            <v>12767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91350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8250</v>
          </cell>
          <cell r="AB99">
            <v>0</v>
          </cell>
          <cell r="AC99">
            <v>0</v>
          </cell>
          <cell r="AD99">
            <v>730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29800</v>
          </cell>
          <cell r="AJ99">
            <v>1184469</v>
          </cell>
        </row>
        <row r="100">
          <cell r="A100" t="str">
            <v>八字哨镇学校</v>
          </cell>
          <cell r="B100">
            <v>1329756</v>
          </cell>
          <cell r="C100">
            <v>0</v>
          </cell>
          <cell r="D100">
            <v>0</v>
          </cell>
          <cell r="E100">
            <v>0</v>
          </cell>
          <cell r="F100">
            <v>817212</v>
          </cell>
          <cell r="G100">
            <v>347402</v>
          </cell>
          <cell r="H100">
            <v>323995</v>
          </cell>
          <cell r="I100">
            <v>260521</v>
          </cell>
          <cell r="J100">
            <v>142800</v>
          </cell>
          <cell r="K100">
            <v>3221686</v>
          </cell>
          <cell r="L100">
            <v>172523</v>
          </cell>
          <cell r="M100">
            <v>3394209</v>
          </cell>
          <cell r="N100">
            <v>0</v>
          </cell>
          <cell r="O100">
            <v>0</v>
          </cell>
          <cell r="P100">
            <v>26478</v>
          </cell>
          <cell r="Q100">
            <v>39718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424250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28500</v>
          </cell>
          <cell r="AB100">
            <v>0</v>
          </cell>
          <cell r="AC100">
            <v>0</v>
          </cell>
          <cell r="AD100">
            <v>5580</v>
          </cell>
          <cell r="AE100">
            <v>2000000</v>
          </cell>
          <cell r="AF100">
            <v>0</v>
          </cell>
          <cell r="AG100">
            <v>0</v>
          </cell>
          <cell r="AH100">
            <v>0</v>
          </cell>
          <cell r="AI100">
            <v>237400</v>
          </cell>
          <cell r="AJ100">
            <v>5746212</v>
          </cell>
        </row>
        <row r="101">
          <cell r="A101" t="str">
            <v>衡龙桥镇中心学校</v>
          </cell>
          <cell r="B101">
            <v>3825816</v>
          </cell>
          <cell r="C101">
            <v>0</v>
          </cell>
          <cell r="D101">
            <v>0</v>
          </cell>
          <cell r="E101">
            <v>0</v>
          </cell>
          <cell r="F101">
            <v>1906188</v>
          </cell>
          <cell r="G101">
            <v>927499</v>
          </cell>
          <cell r="H101">
            <v>803909</v>
          </cell>
          <cell r="I101">
            <v>695544</v>
          </cell>
          <cell r="J101">
            <v>464160</v>
          </cell>
          <cell r="K101">
            <v>8623116</v>
          </cell>
          <cell r="L101">
            <v>460605</v>
          </cell>
          <cell r="M101">
            <v>9083721</v>
          </cell>
          <cell r="N101">
            <v>0</v>
          </cell>
          <cell r="O101">
            <v>137160</v>
          </cell>
          <cell r="P101">
            <v>76181</v>
          </cell>
          <cell r="Q101">
            <v>114272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651400</v>
          </cell>
          <cell r="W101">
            <v>0</v>
          </cell>
          <cell r="X101">
            <v>0</v>
          </cell>
          <cell r="Y101">
            <v>0</v>
          </cell>
          <cell r="Z101">
            <v>260000</v>
          </cell>
          <cell r="AA101">
            <v>159375</v>
          </cell>
          <cell r="AB101">
            <v>0</v>
          </cell>
          <cell r="AC101">
            <v>0</v>
          </cell>
          <cell r="AD101">
            <v>12390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436100</v>
          </cell>
          <cell r="AJ101">
            <v>10033894</v>
          </cell>
        </row>
        <row r="102">
          <cell r="A102" t="str">
            <v>衡龙桥镇白石塘学校</v>
          </cell>
          <cell r="B102">
            <v>2379960</v>
          </cell>
          <cell r="C102">
            <v>0</v>
          </cell>
          <cell r="D102">
            <v>0</v>
          </cell>
          <cell r="E102">
            <v>0</v>
          </cell>
          <cell r="F102">
            <v>1203480</v>
          </cell>
          <cell r="G102">
            <v>579838</v>
          </cell>
          <cell r="H102">
            <v>447365</v>
          </cell>
          <cell r="I102">
            <v>434828</v>
          </cell>
          <cell r="J102">
            <v>301920</v>
          </cell>
          <cell r="K102">
            <v>5347391</v>
          </cell>
          <cell r="L102">
            <v>287953</v>
          </cell>
          <cell r="M102">
            <v>5635344</v>
          </cell>
          <cell r="N102">
            <v>0</v>
          </cell>
          <cell r="O102">
            <v>31680</v>
          </cell>
          <cell r="P102">
            <v>47390</v>
          </cell>
          <cell r="Q102">
            <v>71086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583850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106125</v>
          </cell>
          <cell r="AB102">
            <v>0</v>
          </cell>
          <cell r="AC102">
            <v>0</v>
          </cell>
          <cell r="AD102">
            <v>7910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334100</v>
          </cell>
          <cell r="AJ102">
            <v>6195432</v>
          </cell>
        </row>
        <row r="103">
          <cell r="A103" t="str">
            <v>衡龙桥镇学校</v>
          </cell>
          <cell r="B103">
            <v>3507408</v>
          </cell>
          <cell r="C103">
            <v>0</v>
          </cell>
          <cell r="D103">
            <v>0</v>
          </cell>
          <cell r="E103">
            <v>0</v>
          </cell>
          <cell r="F103">
            <v>2052144</v>
          </cell>
          <cell r="G103">
            <v>899594</v>
          </cell>
          <cell r="H103">
            <v>772505</v>
          </cell>
          <cell r="I103">
            <v>674618</v>
          </cell>
          <cell r="J103">
            <v>401120</v>
          </cell>
          <cell r="K103">
            <v>8307389</v>
          </cell>
          <cell r="L103">
            <v>446747</v>
          </cell>
          <cell r="M103">
            <v>8754136</v>
          </cell>
          <cell r="N103">
            <v>0</v>
          </cell>
          <cell r="O103">
            <v>56520</v>
          </cell>
          <cell r="P103">
            <v>69841</v>
          </cell>
          <cell r="Q103">
            <v>104761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1189850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33000</v>
          </cell>
          <cell r="AB103">
            <v>0</v>
          </cell>
          <cell r="AC103">
            <v>0</v>
          </cell>
          <cell r="AD103">
            <v>10060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832100</v>
          </cell>
          <cell r="AJ103">
            <v>9771421</v>
          </cell>
        </row>
        <row r="104">
          <cell r="A104" t="str">
            <v>衡龙桥镇潮云学校</v>
          </cell>
          <cell r="B104">
            <v>416556</v>
          </cell>
          <cell r="C104">
            <v>0</v>
          </cell>
          <cell r="D104">
            <v>0</v>
          </cell>
          <cell r="E104">
            <v>0</v>
          </cell>
          <cell r="F104">
            <v>317448</v>
          </cell>
          <cell r="G104">
            <v>118769</v>
          </cell>
          <cell r="H104">
            <v>148772</v>
          </cell>
          <cell r="I104">
            <v>89066</v>
          </cell>
          <cell r="J104">
            <v>40080</v>
          </cell>
          <cell r="K104">
            <v>1130691</v>
          </cell>
          <cell r="L104">
            <v>58982</v>
          </cell>
          <cell r="M104">
            <v>1189673</v>
          </cell>
          <cell r="N104">
            <v>79438</v>
          </cell>
          <cell r="O104">
            <v>16560</v>
          </cell>
          <cell r="P104">
            <v>8294</v>
          </cell>
          <cell r="Q104">
            <v>12442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91350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8000</v>
          </cell>
          <cell r="AB104">
            <v>0</v>
          </cell>
          <cell r="AC104">
            <v>0</v>
          </cell>
          <cell r="AD104">
            <v>1180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21600</v>
          </cell>
          <cell r="AJ104">
            <v>1347955</v>
          </cell>
        </row>
        <row r="105">
          <cell r="A105" t="str">
            <v>衡龙桥镇黄土坑学校</v>
          </cell>
          <cell r="B105">
            <v>337752</v>
          </cell>
          <cell r="C105">
            <v>0</v>
          </cell>
          <cell r="D105">
            <v>0</v>
          </cell>
          <cell r="E105">
            <v>0</v>
          </cell>
          <cell r="F105">
            <v>256140</v>
          </cell>
          <cell r="G105">
            <v>96098</v>
          </cell>
          <cell r="H105">
            <v>101384</v>
          </cell>
          <cell r="I105">
            <v>72065</v>
          </cell>
          <cell r="J105">
            <v>58080</v>
          </cell>
          <cell r="K105">
            <v>921519</v>
          </cell>
          <cell r="L105">
            <v>47723</v>
          </cell>
          <cell r="M105">
            <v>969242</v>
          </cell>
          <cell r="N105">
            <v>0</v>
          </cell>
          <cell r="O105">
            <v>31680</v>
          </cell>
          <cell r="P105">
            <v>6725</v>
          </cell>
          <cell r="Q105">
            <v>10088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102050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16000</v>
          </cell>
          <cell r="AB105">
            <v>0</v>
          </cell>
          <cell r="AC105">
            <v>0</v>
          </cell>
          <cell r="AD105">
            <v>820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13900</v>
          </cell>
          <cell r="AJ105">
            <v>1088882</v>
          </cell>
        </row>
        <row r="106">
          <cell r="A106" t="str">
            <v>衡龙桥镇南岳坪学校</v>
          </cell>
          <cell r="B106">
            <v>471300</v>
          </cell>
          <cell r="C106">
            <v>0</v>
          </cell>
          <cell r="D106">
            <v>0</v>
          </cell>
          <cell r="E106">
            <v>0</v>
          </cell>
          <cell r="F106">
            <v>271668</v>
          </cell>
          <cell r="G106">
            <v>120220</v>
          </cell>
          <cell r="H106">
            <v>117988</v>
          </cell>
          <cell r="I106">
            <v>90154</v>
          </cell>
          <cell r="J106">
            <v>70080</v>
          </cell>
          <cell r="K106">
            <v>1141410</v>
          </cell>
          <cell r="L106">
            <v>59702</v>
          </cell>
          <cell r="M106">
            <v>1201112</v>
          </cell>
          <cell r="N106">
            <v>0</v>
          </cell>
          <cell r="O106">
            <v>33120</v>
          </cell>
          <cell r="P106">
            <v>9384</v>
          </cell>
          <cell r="Q106">
            <v>14077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86000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10500</v>
          </cell>
          <cell r="AB106">
            <v>0</v>
          </cell>
          <cell r="AC106">
            <v>0</v>
          </cell>
          <cell r="AD106">
            <v>860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36000</v>
          </cell>
          <cell r="AJ106">
            <v>1295351</v>
          </cell>
        </row>
        <row r="107">
          <cell r="A107" t="str">
            <v>衡龙桥镇石咀岭学校</v>
          </cell>
          <cell r="B107">
            <v>125484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20304</v>
          </cell>
          <cell r="H107">
            <v>0</v>
          </cell>
          <cell r="I107">
            <v>15226</v>
          </cell>
          <cell r="J107">
            <v>0</v>
          </cell>
          <cell r="K107">
            <v>161014</v>
          </cell>
          <cell r="L107">
            <v>10083</v>
          </cell>
          <cell r="M107">
            <v>171097</v>
          </cell>
          <cell r="N107">
            <v>0</v>
          </cell>
          <cell r="O107">
            <v>0</v>
          </cell>
          <cell r="P107">
            <v>2498</v>
          </cell>
          <cell r="Q107">
            <v>3748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167260</v>
          </cell>
        </row>
        <row r="108">
          <cell r="A108" t="str">
            <v>衡龙桥镇水口庙学校</v>
          </cell>
          <cell r="B108">
            <v>1240236</v>
          </cell>
          <cell r="C108">
            <v>0</v>
          </cell>
          <cell r="D108">
            <v>0</v>
          </cell>
          <cell r="E108">
            <v>0</v>
          </cell>
          <cell r="F108">
            <v>803448</v>
          </cell>
          <cell r="G108">
            <v>330689</v>
          </cell>
          <cell r="H108">
            <v>331172</v>
          </cell>
          <cell r="I108">
            <v>247988</v>
          </cell>
          <cell r="J108">
            <v>151920</v>
          </cell>
          <cell r="K108">
            <v>3105453</v>
          </cell>
          <cell r="L108">
            <v>164223</v>
          </cell>
          <cell r="M108">
            <v>3269676</v>
          </cell>
          <cell r="N108">
            <v>0</v>
          </cell>
          <cell r="O108">
            <v>33120</v>
          </cell>
          <cell r="P108">
            <v>24696</v>
          </cell>
          <cell r="Q108">
            <v>37044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312950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19000</v>
          </cell>
          <cell r="AB108">
            <v>0</v>
          </cell>
          <cell r="AC108">
            <v>0</v>
          </cell>
          <cell r="AD108">
            <v>3890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123600</v>
          </cell>
          <cell r="AJ108">
            <v>3536153</v>
          </cell>
        </row>
        <row r="109">
          <cell r="A109" t="str">
            <v>衡龙桥镇松树桥学校</v>
          </cell>
          <cell r="B109">
            <v>1133496</v>
          </cell>
          <cell r="C109">
            <v>0</v>
          </cell>
          <cell r="D109">
            <v>0</v>
          </cell>
          <cell r="E109">
            <v>0</v>
          </cell>
          <cell r="F109">
            <v>567768</v>
          </cell>
          <cell r="G109">
            <v>275282</v>
          </cell>
          <cell r="H109">
            <v>246646</v>
          </cell>
          <cell r="I109">
            <v>206437</v>
          </cell>
          <cell r="J109">
            <v>147600</v>
          </cell>
          <cell r="K109">
            <v>2577229</v>
          </cell>
          <cell r="L109">
            <v>136708</v>
          </cell>
          <cell r="M109">
            <v>2713937</v>
          </cell>
          <cell r="N109">
            <v>0</v>
          </cell>
          <cell r="O109">
            <v>38940</v>
          </cell>
          <cell r="P109">
            <v>22570</v>
          </cell>
          <cell r="Q109">
            <v>33856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174050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8000</v>
          </cell>
          <cell r="AB109">
            <v>0</v>
          </cell>
          <cell r="AC109">
            <v>0</v>
          </cell>
          <cell r="AD109">
            <v>2500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44400</v>
          </cell>
          <cell r="AJ109">
            <v>2857145</v>
          </cell>
        </row>
        <row r="110">
          <cell r="A110" t="str">
            <v>衡龙桥镇樟树咀学校</v>
          </cell>
          <cell r="B110">
            <v>118704</v>
          </cell>
          <cell r="C110">
            <v>0</v>
          </cell>
          <cell r="D110">
            <v>0</v>
          </cell>
          <cell r="E110">
            <v>0</v>
          </cell>
          <cell r="F110">
            <v>54888</v>
          </cell>
          <cell r="G110">
            <v>28089</v>
          </cell>
          <cell r="H110">
            <v>53310</v>
          </cell>
          <cell r="I110">
            <v>21064</v>
          </cell>
          <cell r="J110">
            <v>30480</v>
          </cell>
          <cell r="K110">
            <v>306535</v>
          </cell>
          <cell r="L110">
            <v>13949</v>
          </cell>
          <cell r="M110">
            <v>320484</v>
          </cell>
          <cell r="N110">
            <v>0</v>
          </cell>
          <cell r="O110">
            <v>23400</v>
          </cell>
          <cell r="P110">
            <v>2363</v>
          </cell>
          <cell r="Q110">
            <v>3545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65000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5500</v>
          </cell>
          <cell r="AB110">
            <v>0</v>
          </cell>
          <cell r="AC110">
            <v>0</v>
          </cell>
          <cell r="AD110">
            <v>480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8500</v>
          </cell>
          <cell r="AJ110">
            <v>406823</v>
          </cell>
        </row>
        <row r="111">
          <cell r="A111" t="str">
            <v>衡龙桥镇八一学校</v>
          </cell>
          <cell r="B111">
            <v>428784</v>
          </cell>
          <cell r="C111">
            <v>0</v>
          </cell>
          <cell r="D111">
            <v>0</v>
          </cell>
          <cell r="E111">
            <v>0</v>
          </cell>
          <cell r="F111">
            <v>266568</v>
          </cell>
          <cell r="G111">
            <v>112515</v>
          </cell>
          <cell r="H111">
            <v>138852</v>
          </cell>
          <cell r="I111">
            <v>84376</v>
          </cell>
          <cell r="J111">
            <v>53280</v>
          </cell>
          <cell r="K111">
            <v>1084375</v>
          </cell>
          <cell r="L111">
            <v>55876</v>
          </cell>
          <cell r="M111">
            <v>1140251</v>
          </cell>
          <cell r="N111">
            <v>0</v>
          </cell>
          <cell r="O111">
            <v>16560</v>
          </cell>
          <cell r="P111">
            <v>8538</v>
          </cell>
          <cell r="Q111">
            <v>12807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134700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11000</v>
          </cell>
          <cell r="AB111">
            <v>0</v>
          </cell>
          <cell r="AC111">
            <v>0</v>
          </cell>
          <cell r="AD111">
            <v>1660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59000</v>
          </cell>
          <cell r="AJ111">
            <v>1269640</v>
          </cell>
        </row>
        <row r="112">
          <cell r="A112" t="str">
            <v>衡龙桥镇桐子岭学校</v>
          </cell>
          <cell r="B112">
            <v>351144</v>
          </cell>
          <cell r="C112">
            <v>0</v>
          </cell>
          <cell r="D112">
            <v>0</v>
          </cell>
          <cell r="E112">
            <v>0</v>
          </cell>
          <cell r="F112">
            <v>230004</v>
          </cell>
          <cell r="G112">
            <v>94035</v>
          </cell>
          <cell r="H112">
            <v>134331</v>
          </cell>
          <cell r="I112">
            <v>70518</v>
          </cell>
          <cell r="J112">
            <v>49200</v>
          </cell>
          <cell r="K112">
            <v>929232</v>
          </cell>
          <cell r="L112">
            <v>46699</v>
          </cell>
          <cell r="M112">
            <v>975931</v>
          </cell>
          <cell r="N112">
            <v>0</v>
          </cell>
          <cell r="O112">
            <v>52080</v>
          </cell>
          <cell r="P112">
            <v>6992</v>
          </cell>
          <cell r="Q112">
            <v>10488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102050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9000</v>
          </cell>
          <cell r="AB112">
            <v>0</v>
          </cell>
          <cell r="AC112">
            <v>0</v>
          </cell>
          <cell r="AD112">
            <v>790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32200</v>
          </cell>
          <cell r="AJ112">
            <v>1110632</v>
          </cell>
        </row>
        <row r="113">
          <cell r="A113" t="str">
            <v>衡龙桥镇中心幼儿园</v>
          </cell>
          <cell r="B113">
            <v>443340</v>
          </cell>
          <cell r="C113">
            <v>0</v>
          </cell>
          <cell r="D113">
            <v>0</v>
          </cell>
          <cell r="E113">
            <v>0</v>
          </cell>
          <cell r="F113">
            <v>252588</v>
          </cell>
          <cell r="G113">
            <v>112608</v>
          </cell>
          <cell r="H113">
            <v>85856</v>
          </cell>
          <cell r="I113">
            <v>84446</v>
          </cell>
          <cell r="J113">
            <v>53280</v>
          </cell>
          <cell r="K113">
            <v>1032118</v>
          </cell>
          <cell r="L113">
            <v>55922</v>
          </cell>
          <cell r="M113">
            <v>1088040</v>
          </cell>
          <cell r="N113">
            <v>0</v>
          </cell>
          <cell r="O113">
            <v>0</v>
          </cell>
          <cell r="P113">
            <v>8828</v>
          </cell>
          <cell r="Q113">
            <v>13242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128500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25000</v>
          </cell>
          <cell r="AB113">
            <v>0</v>
          </cell>
          <cell r="AC113">
            <v>0</v>
          </cell>
          <cell r="AD113">
            <v>2920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451000</v>
          </cell>
          <cell r="AJ113">
            <v>1210608</v>
          </cell>
        </row>
        <row r="114">
          <cell r="A114" t="str">
            <v>衡龙桥镇白石塘中心幼儿园</v>
          </cell>
          <cell r="B114">
            <v>319044</v>
          </cell>
          <cell r="C114">
            <v>0</v>
          </cell>
          <cell r="D114">
            <v>0</v>
          </cell>
          <cell r="E114">
            <v>0</v>
          </cell>
          <cell r="F114">
            <v>174648</v>
          </cell>
          <cell r="G114">
            <v>79884</v>
          </cell>
          <cell r="H114">
            <v>63741</v>
          </cell>
          <cell r="I114">
            <v>59906</v>
          </cell>
          <cell r="J114">
            <v>38880</v>
          </cell>
          <cell r="K114">
            <v>736103</v>
          </cell>
          <cell r="L114">
            <v>39671</v>
          </cell>
          <cell r="M114">
            <v>775774</v>
          </cell>
          <cell r="N114">
            <v>0</v>
          </cell>
          <cell r="O114">
            <v>0</v>
          </cell>
          <cell r="P114">
            <v>6352</v>
          </cell>
          <cell r="Q114">
            <v>9529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58500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21000</v>
          </cell>
          <cell r="AB114">
            <v>0</v>
          </cell>
          <cell r="AC114">
            <v>0</v>
          </cell>
          <cell r="AD114">
            <v>1330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125400</v>
          </cell>
          <cell r="AJ114">
            <v>832814</v>
          </cell>
        </row>
        <row r="115">
          <cell r="A115" t="str">
            <v>沧水铺镇芙蓉学校</v>
          </cell>
          <cell r="B115">
            <v>4356000</v>
          </cell>
          <cell r="C115">
            <v>0</v>
          </cell>
          <cell r="D115">
            <v>0</v>
          </cell>
          <cell r="E115">
            <v>0</v>
          </cell>
          <cell r="F115">
            <v>2405852</v>
          </cell>
          <cell r="G115">
            <v>1094139</v>
          </cell>
          <cell r="H115">
            <v>967036</v>
          </cell>
          <cell r="I115">
            <v>820510</v>
          </cell>
          <cell r="J115">
            <v>480160</v>
          </cell>
          <cell r="K115">
            <v>10123697</v>
          </cell>
          <cell r="L115">
            <v>543360</v>
          </cell>
          <cell r="M115">
            <v>10667057</v>
          </cell>
          <cell r="N115">
            <v>0</v>
          </cell>
          <cell r="O115">
            <v>66240</v>
          </cell>
          <cell r="P115">
            <v>86738</v>
          </cell>
          <cell r="Q115">
            <v>130108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9915250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110000</v>
          </cell>
          <cell r="AB115">
            <v>0</v>
          </cell>
          <cell r="AC115">
            <v>0</v>
          </cell>
          <cell r="AD115">
            <v>10740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883500</v>
          </cell>
          <cell r="AJ115">
            <v>20442773</v>
          </cell>
        </row>
        <row r="116">
          <cell r="A116" t="str">
            <v>沧水铺镇河江湾学校</v>
          </cell>
          <cell r="B116">
            <v>592860</v>
          </cell>
          <cell r="C116">
            <v>0</v>
          </cell>
          <cell r="D116">
            <v>0</v>
          </cell>
          <cell r="E116">
            <v>0</v>
          </cell>
          <cell r="F116">
            <v>351816</v>
          </cell>
          <cell r="G116">
            <v>152858</v>
          </cell>
          <cell r="H116">
            <v>172043</v>
          </cell>
          <cell r="I116">
            <v>114630</v>
          </cell>
          <cell r="J116">
            <v>92160</v>
          </cell>
          <cell r="K116">
            <v>1476367</v>
          </cell>
          <cell r="L116">
            <v>75911</v>
          </cell>
          <cell r="M116">
            <v>1552278</v>
          </cell>
          <cell r="N116">
            <v>0</v>
          </cell>
          <cell r="O116">
            <v>8280</v>
          </cell>
          <cell r="P116">
            <v>11805</v>
          </cell>
          <cell r="Q116">
            <v>17707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91350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10000</v>
          </cell>
          <cell r="AB116">
            <v>0</v>
          </cell>
          <cell r="AC116">
            <v>0</v>
          </cell>
          <cell r="AD116">
            <v>640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21600</v>
          </cell>
          <cell r="AJ116">
            <v>1616149</v>
          </cell>
        </row>
        <row r="117">
          <cell r="A117" t="str">
            <v>沧水铺镇花桥学校</v>
          </cell>
          <cell r="B117">
            <v>861384</v>
          </cell>
          <cell r="C117">
            <v>0</v>
          </cell>
          <cell r="D117">
            <v>0</v>
          </cell>
          <cell r="E117">
            <v>0</v>
          </cell>
          <cell r="F117">
            <v>492192</v>
          </cell>
          <cell r="G117">
            <v>219022</v>
          </cell>
          <cell r="H117">
            <v>214854</v>
          </cell>
          <cell r="I117">
            <v>164247</v>
          </cell>
          <cell r="J117">
            <v>121680</v>
          </cell>
          <cell r="K117">
            <v>2073379</v>
          </cell>
          <cell r="L117">
            <v>108769</v>
          </cell>
          <cell r="M117">
            <v>2182148</v>
          </cell>
          <cell r="N117">
            <v>0</v>
          </cell>
          <cell r="O117">
            <v>60720</v>
          </cell>
          <cell r="P117">
            <v>17152</v>
          </cell>
          <cell r="Q117">
            <v>25728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189650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18000</v>
          </cell>
          <cell r="AB117">
            <v>0</v>
          </cell>
          <cell r="AC117">
            <v>0</v>
          </cell>
          <cell r="AD117">
            <v>2810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136100</v>
          </cell>
          <cell r="AJ117">
            <v>2387439</v>
          </cell>
        </row>
        <row r="118">
          <cell r="A118" t="str">
            <v>沧水铺镇花亭子学校</v>
          </cell>
          <cell r="B118">
            <v>4552380</v>
          </cell>
          <cell r="C118">
            <v>0</v>
          </cell>
          <cell r="D118">
            <v>0</v>
          </cell>
          <cell r="E118">
            <v>0</v>
          </cell>
          <cell r="F118">
            <v>2543312</v>
          </cell>
          <cell r="G118">
            <v>1148158</v>
          </cell>
          <cell r="H118">
            <v>895812</v>
          </cell>
          <cell r="I118">
            <v>861020</v>
          </cell>
          <cell r="J118">
            <v>639840</v>
          </cell>
          <cell r="K118">
            <v>10640522</v>
          </cell>
          <cell r="L118">
            <v>570186</v>
          </cell>
          <cell r="M118">
            <v>11210708</v>
          </cell>
          <cell r="N118">
            <v>0</v>
          </cell>
          <cell r="O118">
            <v>44100</v>
          </cell>
          <cell r="P118">
            <v>90649</v>
          </cell>
          <cell r="Q118">
            <v>130973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1763950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54000</v>
          </cell>
          <cell r="AB118">
            <v>0</v>
          </cell>
          <cell r="AC118">
            <v>0</v>
          </cell>
          <cell r="AD118">
            <v>20030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1420800</v>
          </cell>
          <cell r="AJ118">
            <v>12744224</v>
          </cell>
        </row>
        <row r="119">
          <cell r="A119" t="str">
            <v>沧水铺镇金凤山学校</v>
          </cell>
          <cell r="B119">
            <v>1004988</v>
          </cell>
          <cell r="C119">
            <v>0</v>
          </cell>
          <cell r="D119">
            <v>0</v>
          </cell>
          <cell r="E119">
            <v>0</v>
          </cell>
          <cell r="F119">
            <v>500016</v>
          </cell>
          <cell r="G119">
            <v>243525</v>
          </cell>
          <cell r="H119">
            <v>162049</v>
          </cell>
          <cell r="I119">
            <v>182622</v>
          </cell>
          <cell r="J119">
            <v>123360</v>
          </cell>
          <cell r="K119">
            <v>2216560</v>
          </cell>
          <cell r="L119">
            <v>120937</v>
          </cell>
          <cell r="M119">
            <v>2337497</v>
          </cell>
          <cell r="N119">
            <v>0</v>
          </cell>
          <cell r="O119">
            <v>99360</v>
          </cell>
          <cell r="P119">
            <v>20011</v>
          </cell>
          <cell r="Q119">
            <v>30017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164500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16000</v>
          </cell>
          <cell r="AB119">
            <v>0</v>
          </cell>
          <cell r="AC119">
            <v>0</v>
          </cell>
          <cell r="AD119">
            <v>1460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54900</v>
          </cell>
          <cell r="AJ119">
            <v>2547908</v>
          </cell>
        </row>
        <row r="120">
          <cell r="A120" t="str">
            <v>沧水铺镇逸夫学校</v>
          </cell>
          <cell r="B120">
            <v>2469228</v>
          </cell>
          <cell r="C120">
            <v>0</v>
          </cell>
          <cell r="D120">
            <v>0</v>
          </cell>
          <cell r="E120">
            <v>0</v>
          </cell>
          <cell r="F120">
            <v>1213320</v>
          </cell>
          <cell r="G120">
            <v>595875</v>
          </cell>
          <cell r="H120">
            <v>446521</v>
          </cell>
          <cell r="I120">
            <v>446855</v>
          </cell>
          <cell r="J120">
            <v>324480</v>
          </cell>
          <cell r="K120">
            <v>5496279</v>
          </cell>
          <cell r="L120">
            <v>295917</v>
          </cell>
          <cell r="M120">
            <v>5792196</v>
          </cell>
          <cell r="N120">
            <v>0</v>
          </cell>
          <cell r="O120">
            <v>73080</v>
          </cell>
          <cell r="P120">
            <v>49168</v>
          </cell>
          <cell r="Q120">
            <v>73752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590150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33000</v>
          </cell>
          <cell r="AB120">
            <v>0</v>
          </cell>
          <cell r="AC120">
            <v>0</v>
          </cell>
          <cell r="AD120">
            <v>5950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402600</v>
          </cell>
          <cell r="AJ120">
            <v>6321379</v>
          </cell>
        </row>
        <row r="121">
          <cell r="A121" t="str">
            <v>泥江口镇中心学校</v>
          </cell>
          <cell r="B121">
            <v>2692992</v>
          </cell>
          <cell r="C121">
            <v>0</v>
          </cell>
          <cell r="D121">
            <v>0</v>
          </cell>
          <cell r="E121">
            <v>0</v>
          </cell>
          <cell r="F121">
            <v>1481772</v>
          </cell>
          <cell r="G121">
            <v>675521</v>
          </cell>
          <cell r="H121">
            <v>486028</v>
          </cell>
          <cell r="I121">
            <v>506582</v>
          </cell>
          <cell r="J121">
            <v>303120</v>
          </cell>
          <cell r="K121">
            <v>6146015</v>
          </cell>
          <cell r="L121">
            <v>335470</v>
          </cell>
          <cell r="M121">
            <v>6481485</v>
          </cell>
          <cell r="N121">
            <v>0</v>
          </cell>
          <cell r="O121">
            <v>111300</v>
          </cell>
          <cell r="P121">
            <v>53624</v>
          </cell>
          <cell r="Q121">
            <v>80436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451300</v>
          </cell>
          <cell r="W121">
            <v>0</v>
          </cell>
          <cell r="X121">
            <v>0</v>
          </cell>
          <cell r="Y121">
            <v>0</v>
          </cell>
          <cell r="Z121">
            <v>200000</v>
          </cell>
          <cell r="AA121">
            <v>126750</v>
          </cell>
          <cell r="AB121">
            <v>0</v>
          </cell>
          <cell r="AC121">
            <v>0</v>
          </cell>
          <cell r="AD121">
            <v>4240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160800</v>
          </cell>
          <cell r="AJ121">
            <v>7173665</v>
          </cell>
        </row>
        <row r="122">
          <cell r="A122" t="str">
            <v>泥江口镇樊家庙中学</v>
          </cell>
          <cell r="B122">
            <v>1611624</v>
          </cell>
          <cell r="C122">
            <v>0</v>
          </cell>
          <cell r="D122">
            <v>0</v>
          </cell>
          <cell r="E122">
            <v>0</v>
          </cell>
          <cell r="F122">
            <v>778512</v>
          </cell>
          <cell r="G122">
            <v>386749</v>
          </cell>
          <cell r="H122">
            <v>263374</v>
          </cell>
          <cell r="I122">
            <v>290028</v>
          </cell>
          <cell r="J122">
            <v>194400</v>
          </cell>
          <cell r="K122">
            <v>3524687</v>
          </cell>
          <cell r="L122">
            <v>192063</v>
          </cell>
          <cell r="M122">
            <v>3716750</v>
          </cell>
          <cell r="N122">
            <v>0</v>
          </cell>
          <cell r="O122">
            <v>39960</v>
          </cell>
          <cell r="P122">
            <v>32091</v>
          </cell>
          <cell r="Q122">
            <v>48137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338850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106500</v>
          </cell>
          <cell r="AB122">
            <v>0</v>
          </cell>
          <cell r="AC122">
            <v>0</v>
          </cell>
          <cell r="AD122">
            <v>4730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188800</v>
          </cell>
          <cell r="AJ122">
            <v>4094955</v>
          </cell>
        </row>
        <row r="123">
          <cell r="A123" t="str">
            <v>泥江口镇樊家庙小学</v>
          </cell>
          <cell r="B123">
            <v>548952</v>
          </cell>
          <cell r="C123">
            <v>0</v>
          </cell>
          <cell r="D123">
            <v>0</v>
          </cell>
          <cell r="E123">
            <v>0</v>
          </cell>
          <cell r="F123">
            <v>314676</v>
          </cell>
          <cell r="G123">
            <v>139744</v>
          </cell>
          <cell r="H123">
            <v>106990</v>
          </cell>
          <cell r="I123">
            <v>104796</v>
          </cell>
          <cell r="J123">
            <v>64560</v>
          </cell>
          <cell r="K123">
            <v>1279718</v>
          </cell>
          <cell r="L123">
            <v>69398</v>
          </cell>
          <cell r="M123">
            <v>1349116</v>
          </cell>
          <cell r="N123">
            <v>0</v>
          </cell>
          <cell r="O123">
            <v>41400</v>
          </cell>
          <cell r="P123">
            <v>10931</v>
          </cell>
          <cell r="Q123">
            <v>16396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96700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8000</v>
          </cell>
          <cell r="AB123">
            <v>0</v>
          </cell>
          <cell r="AC123">
            <v>0</v>
          </cell>
          <cell r="AD123">
            <v>1120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31700</v>
          </cell>
          <cell r="AJ123">
            <v>1454265</v>
          </cell>
        </row>
        <row r="124">
          <cell r="A124" t="str">
            <v>泥江口镇大坝塘学校</v>
          </cell>
          <cell r="B124">
            <v>302700</v>
          </cell>
          <cell r="C124">
            <v>0</v>
          </cell>
          <cell r="D124">
            <v>0</v>
          </cell>
          <cell r="E124">
            <v>0</v>
          </cell>
          <cell r="F124">
            <v>174216</v>
          </cell>
          <cell r="G124">
            <v>77170</v>
          </cell>
          <cell r="H124">
            <v>63581</v>
          </cell>
          <cell r="I124">
            <v>57870</v>
          </cell>
          <cell r="J124">
            <v>35280</v>
          </cell>
          <cell r="K124">
            <v>710817</v>
          </cell>
          <cell r="L124">
            <v>38323</v>
          </cell>
          <cell r="M124">
            <v>749140</v>
          </cell>
          <cell r="N124">
            <v>0</v>
          </cell>
          <cell r="O124">
            <v>8280</v>
          </cell>
          <cell r="P124">
            <v>6027</v>
          </cell>
          <cell r="Q124">
            <v>9041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91350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2250</v>
          </cell>
          <cell r="AB124">
            <v>0</v>
          </cell>
          <cell r="AC124">
            <v>0</v>
          </cell>
          <cell r="AD124">
            <v>410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12900</v>
          </cell>
          <cell r="AJ124">
            <v>828175</v>
          </cell>
        </row>
        <row r="125">
          <cell r="A125" t="str">
            <v>泥江口镇工农学校</v>
          </cell>
          <cell r="B125">
            <v>1321440</v>
          </cell>
          <cell r="C125">
            <v>0</v>
          </cell>
          <cell r="D125">
            <v>0</v>
          </cell>
          <cell r="E125">
            <v>0</v>
          </cell>
          <cell r="F125">
            <v>943020</v>
          </cell>
          <cell r="G125">
            <v>366413</v>
          </cell>
          <cell r="H125">
            <v>268539</v>
          </cell>
          <cell r="I125">
            <v>274778</v>
          </cell>
          <cell r="J125">
            <v>178080</v>
          </cell>
          <cell r="K125">
            <v>3352270</v>
          </cell>
          <cell r="L125">
            <v>181964</v>
          </cell>
          <cell r="M125">
            <v>3534234</v>
          </cell>
          <cell r="N125">
            <v>0</v>
          </cell>
          <cell r="O125">
            <v>38640</v>
          </cell>
          <cell r="P125">
            <v>26313</v>
          </cell>
          <cell r="Q125">
            <v>39469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421200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4000</v>
          </cell>
          <cell r="AB125">
            <v>0</v>
          </cell>
          <cell r="AC125">
            <v>0</v>
          </cell>
          <cell r="AD125">
            <v>4200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296900</v>
          </cell>
          <cell r="AJ125">
            <v>3886092</v>
          </cell>
        </row>
        <row r="126">
          <cell r="A126" t="str">
            <v>泥江口镇黄獭桥学校</v>
          </cell>
          <cell r="B126">
            <v>292944</v>
          </cell>
          <cell r="C126">
            <v>0</v>
          </cell>
          <cell r="D126">
            <v>0</v>
          </cell>
          <cell r="E126">
            <v>0</v>
          </cell>
          <cell r="F126">
            <v>147216</v>
          </cell>
          <cell r="G126">
            <v>71222</v>
          </cell>
          <cell r="H126">
            <v>89077</v>
          </cell>
          <cell r="I126">
            <v>53410</v>
          </cell>
          <cell r="J126">
            <v>31920</v>
          </cell>
          <cell r="K126">
            <v>685789</v>
          </cell>
          <cell r="L126">
            <v>35369</v>
          </cell>
          <cell r="M126">
            <v>721158</v>
          </cell>
          <cell r="N126">
            <v>0</v>
          </cell>
          <cell r="O126">
            <v>41400</v>
          </cell>
          <cell r="P126">
            <v>5833</v>
          </cell>
          <cell r="Q126">
            <v>8749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86000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12750</v>
          </cell>
          <cell r="AB126">
            <v>0</v>
          </cell>
          <cell r="AC126">
            <v>0</v>
          </cell>
          <cell r="AD126">
            <v>860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40700</v>
          </cell>
          <cell r="AJ126">
            <v>841381</v>
          </cell>
        </row>
        <row r="127">
          <cell r="A127" t="str">
            <v>泥江口镇南坝学校</v>
          </cell>
          <cell r="B127">
            <v>522060</v>
          </cell>
          <cell r="C127">
            <v>0</v>
          </cell>
          <cell r="D127">
            <v>0</v>
          </cell>
          <cell r="E127">
            <v>0</v>
          </cell>
          <cell r="F127">
            <v>337536</v>
          </cell>
          <cell r="G127">
            <v>139091</v>
          </cell>
          <cell r="H127">
            <v>117065</v>
          </cell>
          <cell r="I127">
            <v>104306</v>
          </cell>
          <cell r="J127">
            <v>74880</v>
          </cell>
          <cell r="K127">
            <v>1294938</v>
          </cell>
          <cell r="L127">
            <v>69074</v>
          </cell>
          <cell r="M127">
            <v>1364012</v>
          </cell>
          <cell r="N127">
            <v>0</v>
          </cell>
          <cell r="O127">
            <v>33120</v>
          </cell>
          <cell r="P127">
            <v>10395</v>
          </cell>
          <cell r="Q127">
            <v>15593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123850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11750</v>
          </cell>
          <cell r="AB127">
            <v>0</v>
          </cell>
          <cell r="AC127">
            <v>0</v>
          </cell>
          <cell r="AD127">
            <v>1640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48600</v>
          </cell>
          <cell r="AJ127">
            <v>1491286</v>
          </cell>
        </row>
        <row r="128">
          <cell r="A128" t="str">
            <v>泥江口镇泉山学校</v>
          </cell>
          <cell r="B128">
            <v>323664</v>
          </cell>
          <cell r="C128">
            <v>0</v>
          </cell>
          <cell r="D128">
            <v>0</v>
          </cell>
          <cell r="E128">
            <v>0</v>
          </cell>
          <cell r="F128">
            <v>181488</v>
          </cell>
          <cell r="G128">
            <v>81738</v>
          </cell>
          <cell r="H128">
            <v>105040</v>
          </cell>
          <cell r="I128">
            <v>61296</v>
          </cell>
          <cell r="J128">
            <v>37440</v>
          </cell>
          <cell r="K128">
            <v>790666</v>
          </cell>
          <cell r="L128">
            <v>40592</v>
          </cell>
          <cell r="M128">
            <v>831258</v>
          </cell>
          <cell r="N128">
            <v>0</v>
          </cell>
          <cell r="O128">
            <v>40020</v>
          </cell>
          <cell r="P128">
            <v>6444</v>
          </cell>
          <cell r="Q128">
            <v>9667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91350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8250</v>
          </cell>
          <cell r="AB128">
            <v>0</v>
          </cell>
          <cell r="AC128">
            <v>0</v>
          </cell>
          <cell r="AD128">
            <v>870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947267</v>
          </cell>
        </row>
        <row r="129">
          <cell r="A129" t="str">
            <v>泥江口镇蛇山学校</v>
          </cell>
          <cell r="B129">
            <v>424212</v>
          </cell>
          <cell r="C129">
            <v>0</v>
          </cell>
          <cell r="D129">
            <v>0</v>
          </cell>
          <cell r="E129">
            <v>0</v>
          </cell>
          <cell r="F129">
            <v>219240</v>
          </cell>
          <cell r="G129">
            <v>104117</v>
          </cell>
          <cell r="H129">
            <v>102555</v>
          </cell>
          <cell r="I129">
            <v>78078</v>
          </cell>
          <cell r="J129">
            <v>36720</v>
          </cell>
          <cell r="K129">
            <v>964922</v>
          </cell>
          <cell r="L129">
            <v>51705</v>
          </cell>
          <cell r="M129">
            <v>1016627</v>
          </cell>
          <cell r="N129">
            <v>0</v>
          </cell>
          <cell r="O129">
            <v>41400</v>
          </cell>
          <cell r="P129">
            <v>8447</v>
          </cell>
          <cell r="Q129">
            <v>12670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91350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5500</v>
          </cell>
          <cell r="AB129">
            <v>0</v>
          </cell>
          <cell r="AC129">
            <v>0</v>
          </cell>
          <cell r="AD129">
            <v>500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9500</v>
          </cell>
          <cell r="AJ129">
            <v>1124789</v>
          </cell>
        </row>
        <row r="130">
          <cell r="A130" t="str">
            <v>泥江口镇下湖学校</v>
          </cell>
          <cell r="B130">
            <v>507252</v>
          </cell>
          <cell r="C130">
            <v>0</v>
          </cell>
          <cell r="D130">
            <v>0</v>
          </cell>
          <cell r="E130">
            <v>0</v>
          </cell>
          <cell r="F130">
            <v>280572</v>
          </cell>
          <cell r="G130">
            <v>127478</v>
          </cell>
          <cell r="H130">
            <v>121704</v>
          </cell>
          <cell r="I130">
            <v>95597</v>
          </cell>
          <cell r="J130">
            <v>55680</v>
          </cell>
          <cell r="K130">
            <v>1188283</v>
          </cell>
          <cell r="L130">
            <v>63306</v>
          </cell>
          <cell r="M130">
            <v>1251589</v>
          </cell>
          <cell r="N130">
            <v>0</v>
          </cell>
          <cell r="O130">
            <v>48240</v>
          </cell>
          <cell r="P130">
            <v>10100</v>
          </cell>
          <cell r="Q130">
            <v>15150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96700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7750</v>
          </cell>
          <cell r="AB130">
            <v>0</v>
          </cell>
          <cell r="AC130">
            <v>0</v>
          </cell>
          <cell r="AD130">
            <v>1220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33200</v>
          </cell>
          <cell r="AJ130">
            <v>1367443</v>
          </cell>
        </row>
        <row r="131">
          <cell r="A131" t="str">
            <v>泥江口镇先锋学校</v>
          </cell>
          <cell r="B131">
            <v>269532</v>
          </cell>
          <cell r="C131">
            <v>0</v>
          </cell>
          <cell r="D131">
            <v>0</v>
          </cell>
          <cell r="E131">
            <v>0</v>
          </cell>
          <cell r="F131">
            <v>128424</v>
          </cell>
          <cell r="G131">
            <v>64393</v>
          </cell>
          <cell r="H131">
            <v>73809</v>
          </cell>
          <cell r="I131">
            <v>48289</v>
          </cell>
          <cell r="J131">
            <v>20880</v>
          </cell>
          <cell r="K131">
            <v>605327</v>
          </cell>
          <cell r="L131">
            <v>31978</v>
          </cell>
          <cell r="M131">
            <v>637305</v>
          </cell>
          <cell r="N131">
            <v>0</v>
          </cell>
          <cell r="O131">
            <v>49680</v>
          </cell>
          <cell r="P131">
            <v>5367</v>
          </cell>
          <cell r="Q131">
            <v>8050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86000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4250</v>
          </cell>
          <cell r="AB131">
            <v>0</v>
          </cell>
          <cell r="AC131">
            <v>0</v>
          </cell>
          <cell r="AD131">
            <v>310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758984</v>
          </cell>
        </row>
        <row r="132">
          <cell r="A132" t="str">
            <v>兰溪镇中心学校</v>
          </cell>
          <cell r="B132">
            <v>3039384</v>
          </cell>
          <cell r="C132">
            <v>0</v>
          </cell>
          <cell r="D132">
            <v>0</v>
          </cell>
          <cell r="E132">
            <v>0</v>
          </cell>
          <cell r="F132">
            <v>1516472</v>
          </cell>
          <cell r="G132">
            <v>737185</v>
          </cell>
          <cell r="H132">
            <v>577306</v>
          </cell>
          <cell r="I132">
            <v>552825</v>
          </cell>
          <cell r="J132">
            <v>301040</v>
          </cell>
          <cell r="K132">
            <v>6724212</v>
          </cell>
          <cell r="L132">
            <v>366093</v>
          </cell>
          <cell r="M132">
            <v>7090305</v>
          </cell>
          <cell r="N132">
            <v>0</v>
          </cell>
          <cell r="O132">
            <v>115920</v>
          </cell>
          <cell r="P132">
            <v>60521</v>
          </cell>
          <cell r="Q132">
            <v>80782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407000</v>
          </cell>
          <cell r="W132">
            <v>0</v>
          </cell>
          <cell r="X132">
            <v>0</v>
          </cell>
          <cell r="Y132">
            <v>0</v>
          </cell>
          <cell r="Z132">
            <v>450000</v>
          </cell>
          <cell r="AA132">
            <v>73125</v>
          </cell>
          <cell r="AB132">
            <v>0</v>
          </cell>
          <cell r="AC132">
            <v>0</v>
          </cell>
          <cell r="AD132">
            <v>3050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63600</v>
          </cell>
          <cell r="AJ132">
            <v>7914610</v>
          </cell>
        </row>
        <row r="133">
          <cell r="A133" t="str">
            <v>兰溪镇千家洲中学</v>
          </cell>
          <cell r="B133">
            <v>1265868</v>
          </cell>
          <cell r="C133">
            <v>0</v>
          </cell>
          <cell r="D133">
            <v>0</v>
          </cell>
          <cell r="E133">
            <v>0</v>
          </cell>
          <cell r="F133">
            <v>606996</v>
          </cell>
          <cell r="G133">
            <v>303049</v>
          </cell>
          <cell r="H133">
            <v>233788</v>
          </cell>
          <cell r="I133">
            <v>227260</v>
          </cell>
          <cell r="J133">
            <v>159360</v>
          </cell>
          <cell r="K133">
            <v>2796321</v>
          </cell>
          <cell r="L133">
            <v>150497</v>
          </cell>
          <cell r="M133">
            <v>2946818</v>
          </cell>
          <cell r="N133">
            <v>0</v>
          </cell>
          <cell r="O133">
            <v>64080</v>
          </cell>
          <cell r="P133">
            <v>25206</v>
          </cell>
          <cell r="Q133">
            <v>37809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250650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54000</v>
          </cell>
          <cell r="AB133">
            <v>0</v>
          </cell>
          <cell r="AC133">
            <v>0</v>
          </cell>
          <cell r="AD133">
            <v>2540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27200</v>
          </cell>
          <cell r="AJ133">
            <v>3230606</v>
          </cell>
        </row>
        <row r="134">
          <cell r="A134" t="str">
            <v>兰溪镇羊角中学</v>
          </cell>
          <cell r="B134">
            <v>1021332</v>
          </cell>
          <cell r="C134">
            <v>0</v>
          </cell>
          <cell r="D134">
            <v>0</v>
          </cell>
          <cell r="E134">
            <v>0</v>
          </cell>
          <cell r="F134">
            <v>636120</v>
          </cell>
          <cell r="G134">
            <v>268193</v>
          </cell>
          <cell r="H134">
            <v>204780</v>
          </cell>
          <cell r="I134">
            <v>201121</v>
          </cell>
          <cell r="J134">
            <v>129120</v>
          </cell>
          <cell r="K134">
            <v>2460666</v>
          </cell>
          <cell r="L134">
            <v>133187</v>
          </cell>
          <cell r="M134">
            <v>2593853</v>
          </cell>
          <cell r="N134">
            <v>0</v>
          </cell>
          <cell r="O134">
            <v>16560</v>
          </cell>
          <cell r="P134">
            <v>20337</v>
          </cell>
          <cell r="Q134">
            <v>30505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342650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56000</v>
          </cell>
          <cell r="AB134">
            <v>0</v>
          </cell>
          <cell r="AC134">
            <v>0</v>
          </cell>
          <cell r="AD134">
            <v>2200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45600</v>
          </cell>
          <cell r="AJ134">
            <v>2928918</v>
          </cell>
        </row>
        <row r="135">
          <cell r="A135" t="str">
            <v>兰溪镇蒋子塅学校</v>
          </cell>
          <cell r="B135">
            <v>232020</v>
          </cell>
          <cell r="C135">
            <v>0</v>
          </cell>
          <cell r="D135">
            <v>0</v>
          </cell>
          <cell r="E135">
            <v>0</v>
          </cell>
          <cell r="F135">
            <v>86496</v>
          </cell>
          <cell r="G135">
            <v>51539</v>
          </cell>
          <cell r="H135">
            <v>76498</v>
          </cell>
          <cell r="I135">
            <v>38649</v>
          </cell>
          <cell r="J135">
            <v>46080</v>
          </cell>
          <cell r="K135">
            <v>531282</v>
          </cell>
          <cell r="L135">
            <v>25594</v>
          </cell>
          <cell r="M135">
            <v>556876</v>
          </cell>
          <cell r="N135">
            <v>0</v>
          </cell>
          <cell r="O135">
            <v>24840</v>
          </cell>
          <cell r="P135">
            <v>4620</v>
          </cell>
          <cell r="Q135">
            <v>6930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75700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1500</v>
          </cell>
          <cell r="AB135">
            <v>0</v>
          </cell>
          <cell r="AC135">
            <v>0</v>
          </cell>
          <cell r="AD135">
            <v>190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2100</v>
          </cell>
          <cell r="AJ135">
            <v>645062</v>
          </cell>
        </row>
        <row r="136">
          <cell r="A136" t="str">
            <v>兰溪镇沙港子学校</v>
          </cell>
          <cell r="B136">
            <v>472272</v>
          </cell>
          <cell r="C136">
            <v>0</v>
          </cell>
          <cell r="D136">
            <v>0</v>
          </cell>
          <cell r="E136">
            <v>0</v>
          </cell>
          <cell r="F136">
            <v>251592</v>
          </cell>
          <cell r="G136">
            <v>117128</v>
          </cell>
          <cell r="H136">
            <v>127340</v>
          </cell>
          <cell r="I136">
            <v>87835</v>
          </cell>
          <cell r="J136">
            <v>54240</v>
          </cell>
          <cell r="K136">
            <v>1110407</v>
          </cell>
          <cell r="L136">
            <v>58167</v>
          </cell>
          <cell r="M136">
            <v>1168574</v>
          </cell>
          <cell r="N136">
            <v>0</v>
          </cell>
          <cell r="O136">
            <v>0</v>
          </cell>
          <cell r="P136">
            <v>9404</v>
          </cell>
          <cell r="Q136">
            <v>14106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102050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9000</v>
          </cell>
          <cell r="AB136">
            <v>0</v>
          </cell>
          <cell r="AC136">
            <v>0</v>
          </cell>
          <cell r="AD136">
            <v>600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9200</v>
          </cell>
          <cell r="AJ136">
            <v>1245567</v>
          </cell>
        </row>
        <row r="137">
          <cell r="A137" t="str">
            <v>兰溪镇沙滩湖学校</v>
          </cell>
          <cell r="B137">
            <v>786288</v>
          </cell>
          <cell r="C137">
            <v>0</v>
          </cell>
          <cell r="D137">
            <v>0</v>
          </cell>
          <cell r="E137">
            <v>0</v>
          </cell>
          <cell r="F137">
            <v>337812</v>
          </cell>
          <cell r="G137">
            <v>181891</v>
          </cell>
          <cell r="H137">
            <v>156213</v>
          </cell>
          <cell r="I137">
            <v>136402</v>
          </cell>
          <cell r="J137">
            <v>84480</v>
          </cell>
          <cell r="K137">
            <v>1683086</v>
          </cell>
          <cell r="L137">
            <v>90329</v>
          </cell>
          <cell r="M137">
            <v>1773415</v>
          </cell>
          <cell r="N137">
            <v>0</v>
          </cell>
          <cell r="O137">
            <v>28980</v>
          </cell>
          <cell r="P137">
            <v>15656</v>
          </cell>
          <cell r="Q137">
            <v>23485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96700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9500</v>
          </cell>
          <cell r="AB137">
            <v>0</v>
          </cell>
          <cell r="AC137">
            <v>0</v>
          </cell>
          <cell r="AD137">
            <v>600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20000</v>
          </cell>
          <cell r="AJ137">
            <v>1858007</v>
          </cell>
        </row>
        <row r="138">
          <cell r="A138" t="str">
            <v>兰溪镇小河口学校</v>
          </cell>
          <cell r="B138">
            <v>294312</v>
          </cell>
          <cell r="C138">
            <v>0</v>
          </cell>
          <cell r="D138">
            <v>0</v>
          </cell>
          <cell r="E138">
            <v>0</v>
          </cell>
          <cell r="F138">
            <v>252000</v>
          </cell>
          <cell r="G138">
            <v>88399</v>
          </cell>
          <cell r="H138">
            <v>91903</v>
          </cell>
          <cell r="I138">
            <v>66291</v>
          </cell>
          <cell r="J138">
            <v>38400</v>
          </cell>
          <cell r="K138">
            <v>831305</v>
          </cell>
          <cell r="L138">
            <v>43899</v>
          </cell>
          <cell r="M138">
            <v>875204</v>
          </cell>
          <cell r="N138">
            <v>0</v>
          </cell>
          <cell r="O138">
            <v>16560</v>
          </cell>
          <cell r="P138">
            <v>5860</v>
          </cell>
          <cell r="Q138">
            <v>8790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91350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8750</v>
          </cell>
          <cell r="AB138">
            <v>0</v>
          </cell>
          <cell r="AC138">
            <v>0</v>
          </cell>
          <cell r="AD138">
            <v>1060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55200</v>
          </cell>
          <cell r="AJ138">
            <v>963675</v>
          </cell>
        </row>
        <row r="139">
          <cell r="A139" t="str">
            <v>兰溪新民学校</v>
          </cell>
          <cell r="B139">
            <v>237108</v>
          </cell>
          <cell r="C139">
            <v>0</v>
          </cell>
          <cell r="D139">
            <v>0</v>
          </cell>
          <cell r="E139">
            <v>0</v>
          </cell>
          <cell r="F139">
            <v>215460</v>
          </cell>
          <cell r="G139">
            <v>73230</v>
          </cell>
          <cell r="H139">
            <v>135611</v>
          </cell>
          <cell r="I139">
            <v>54916</v>
          </cell>
          <cell r="J139">
            <v>83520</v>
          </cell>
          <cell r="K139">
            <v>799845</v>
          </cell>
          <cell r="L139">
            <v>36366</v>
          </cell>
          <cell r="M139">
            <v>836211</v>
          </cell>
          <cell r="N139">
            <v>0</v>
          </cell>
          <cell r="O139">
            <v>24840</v>
          </cell>
          <cell r="P139">
            <v>4721</v>
          </cell>
          <cell r="Q139">
            <v>7082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21000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857518</v>
          </cell>
        </row>
        <row r="140">
          <cell r="A140" t="str">
            <v>赫山区新华学校</v>
          </cell>
          <cell r="B140">
            <v>80952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13098</v>
          </cell>
          <cell r="H140">
            <v>3598</v>
          </cell>
          <cell r="I140">
            <v>9822</v>
          </cell>
          <cell r="J140">
            <v>0</v>
          </cell>
          <cell r="K140">
            <v>107470</v>
          </cell>
          <cell r="L140">
            <v>6505</v>
          </cell>
          <cell r="M140">
            <v>113975</v>
          </cell>
          <cell r="N140">
            <v>0</v>
          </cell>
          <cell r="O140">
            <v>0</v>
          </cell>
          <cell r="P140">
            <v>1611</v>
          </cell>
          <cell r="Q140">
            <v>2417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162450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16750</v>
          </cell>
          <cell r="AB140">
            <v>0</v>
          </cell>
          <cell r="AC140">
            <v>0</v>
          </cell>
          <cell r="AD140">
            <v>1350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38900</v>
          </cell>
          <cell r="AJ140">
            <v>292048</v>
          </cell>
        </row>
        <row r="141">
          <cell r="A141" t="str">
            <v>兰溪镇学校</v>
          </cell>
          <cell r="B141">
            <v>2987928</v>
          </cell>
          <cell r="C141">
            <v>0</v>
          </cell>
          <cell r="D141">
            <v>0</v>
          </cell>
          <cell r="E141">
            <v>0</v>
          </cell>
          <cell r="F141">
            <v>1391184</v>
          </cell>
          <cell r="G141">
            <v>671530</v>
          </cell>
          <cell r="H141">
            <v>512466</v>
          </cell>
          <cell r="I141">
            <v>531378</v>
          </cell>
          <cell r="J141">
            <v>321840</v>
          </cell>
          <cell r="K141">
            <v>6416326</v>
          </cell>
          <cell r="L141">
            <v>351891</v>
          </cell>
          <cell r="M141">
            <v>6768217</v>
          </cell>
          <cell r="N141">
            <v>0</v>
          </cell>
          <cell r="O141">
            <v>33120</v>
          </cell>
          <cell r="P141">
            <v>59497</v>
          </cell>
          <cell r="Q141">
            <v>79245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738700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42500</v>
          </cell>
          <cell r="AB141">
            <v>0</v>
          </cell>
          <cell r="AC141">
            <v>0</v>
          </cell>
          <cell r="AD141">
            <v>10120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244400</v>
          </cell>
          <cell r="AJ141">
            <v>7379508</v>
          </cell>
        </row>
        <row r="142">
          <cell r="A142" t="str">
            <v>兰溪镇高李学校</v>
          </cell>
          <cell r="B142">
            <v>507120</v>
          </cell>
          <cell r="C142">
            <v>0</v>
          </cell>
          <cell r="D142">
            <v>0</v>
          </cell>
          <cell r="E142">
            <v>0</v>
          </cell>
          <cell r="F142">
            <v>225384</v>
          </cell>
          <cell r="G142">
            <v>118526</v>
          </cell>
          <cell r="H142">
            <v>136810</v>
          </cell>
          <cell r="I142">
            <v>88884</v>
          </cell>
          <cell r="J142">
            <v>46080</v>
          </cell>
          <cell r="K142">
            <v>1122804</v>
          </cell>
          <cell r="L142">
            <v>58861</v>
          </cell>
          <cell r="M142">
            <v>1181665</v>
          </cell>
          <cell r="N142">
            <v>0</v>
          </cell>
          <cell r="O142">
            <v>16560</v>
          </cell>
          <cell r="P142">
            <v>10098</v>
          </cell>
          <cell r="Q142">
            <v>15147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96700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4000</v>
          </cell>
          <cell r="AB142">
            <v>0</v>
          </cell>
          <cell r="AC142">
            <v>0</v>
          </cell>
          <cell r="AD142">
            <v>370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12100</v>
          </cell>
          <cell r="AJ142">
            <v>1265679</v>
          </cell>
        </row>
        <row r="143">
          <cell r="A143" t="str">
            <v>兰溪镇油麻潭学校</v>
          </cell>
          <cell r="B143">
            <v>220920</v>
          </cell>
          <cell r="C143">
            <v>0</v>
          </cell>
          <cell r="D143">
            <v>0</v>
          </cell>
          <cell r="E143">
            <v>0</v>
          </cell>
          <cell r="F143">
            <v>160848</v>
          </cell>
          <cell r="G143">
            <v>61774</v>
          </cell>
          <cell r="H143">
            <v>78022</v>
          </cell>
          <cell r="I143">
            <v>46325</v>
          </cell>
          <cell r="J143">
            <v>30960</v>
          </cell>
          <cell r="K143">
            <v>598849</v>
          </cell>
          <cell r="L143">
            <v>30677</v>
          </cell>
          <cell r="M143">
            <v>629526</v>
          </cell>
          <cell r="N143">
            <v>0</v>
          </cell>
          <cell r="O143">
            <v>16560</v>
          </cell>
          <cell r="P143">
            <v>4399</v>
          </cell>
          <cell r="Q143">
            <v>6598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107400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12500</v>
          </cell>
          <cell r="AB143">
            <v>0</v>
          </cell>
          <cell r="AC143">
            <v>0</v>
          </cell>
          <cell r="AD143">
            <v>810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12700</v>
          </cell>
          <cell r="AJ143">
            <v>747116</v>
          </cell>
        </row>
        <row r="144">
          <cell r="A144" t="str">
            <v>兰溪镇曾月坝学校</v>
          </cell>
          <cell r="B144">
            <v>687564</v>
          </cell>
          <cell r="C144">
            <v>0</v>
          </cell>
          <cell r="D144">
            <v>0</v>
          </cell>
          <cell r="E144">
            <v>0</v>
          </cell>
          <cell r="F144">
            <v>328080</v>
          </cell>
          <cell r="G144">
            <v>164341</v>
          </cell>
          <cell r="H144">
            <v>161753</v>
          </cell>
          <cell r="I144">
            <v>123241</v>
          </cell>
          <cell r="J144">
            <v>55080</v>
          </cell>
          <cell r="K144">
            <v>1520059</v>
          </cell>
          <cell r="L144">
            <v>81613</v>
          </cell>
          <cell r="M144">
            <v>1601672</v>
          </cell>
          <cell r="N144">
            <v>0</v>
          </cell>
          <cell r="O144">
            <v>24840</v>
          </cell>
          <cell r="P144">
            <v>13691</v>
          </cell>
          <cell r="Q144">
            <v>20536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86000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7750</v>
          </cell>
          <cell r="AB144">
            <v>0</v>
          </cell>
          <cell r="AC144">
            <v>0</v>
          </cell>
          <cell r="AD144">
            <v>800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16500</v>
          </cell>
          <cell r="AJ144">
            <v>1673676</v>
          </cell>
        </row>
        <row r="145">
          <cell r="A145" t="str">
            <v>兰溪镇斋公桥学校</v>
          </cell>
          <cell r="B145">
            <v>459156</v>
          </cell>
          <cell r="C145">
            <v>0</v>
          </cell>
          <cell r="D145">
            <v>0</v>
          </cell>
          <cell r="E145">
            <v>0</v>
          </cell>
          <cell r="F145">
            <v>240564</v>
          </cell>
          <cell r="G145">
            <v>113222</v>
          </cell>
          <cell r="H145">
            <v>123500</v>
          </cell>
          <cell r="I145">
            <v>84906</v>
          </cell>
          <cell r="J145">
            <v>47280</v>
          </cell>
          <cell r="K145">
            <v>1068628</v>
          </cell>
          <cell r="L145">
            <v>56227</v>
          </cell>
          <cell r="M145">
            <v>1124855</v>
          </cell>
          <cell r="N145">
            <v>0</v>
          </cell>
          <cell r="O145">
            <v>20700</v>
          </cell>
          <cell r="P145">
            <v>9142</v>
          </cell>
          <cell r="Q145">
            <v>13714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102050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5250</v>
          </cell>
          <cell r="AB145">
            <v>0</v>
          </cell>
          <cell r="AC145">
            <v>0</v>
          </cell>
          <cell r="AD145">
            <v>300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5300</v>
          </cell>
          <cell r="AJ145">
            <v>1219784</v>
          </cell>
        </row>
        <row r="146">
          <cell r="A146" t="str">
            <v>兰溪镇兰洲学校</v>
          </cell>
          <cell r="B146">
            <v>607524</v>
          </cell>
          <cell r="C146">
            <v>0</v>
          </cell>
          <cell r="D146">
            <v>0</v>
          </cell>
          <cell r="E146">
            <v>0</v>
          </cell>
          <cell r="F146">
            <v>322704</v>
          </cell>
          <cell r="G146">
            <v>150520</v>
          </cell>
          <cell r="H146">
            <v>152723</v>
          </cell>
          <cell r="I146">
            <v>112629</v>
          </cell>
          <cell r="J146">
            <v>33840</v>
          </cell>
          <cell r="K146">
            <v>1379940</v>
          </cell>
          <cell r="L146">
            <v>74750</v>
          </cell>
          <cell r="M146">
            <v>1454690</v>
          </cell>
          <cell r="N146">
            <v>0</v>
          </cell>
          <cell r="O146">
            <v>16560</v>
          </cell>
          <cell r="P146">
            <v>12097</v>
          </cell>
          <cell r="Q146">
            <v>18145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107400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6250</v>
          </cell>
          <cell r="AB146">
            <v>0</v>
          </cell>
          <cell r="AC146">
            <v>0</v>
          </cell>
          <cell r="AD146">
            <v>840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59900</v>
          </cell>
          <cell r="AJ146">
            <v>1541232</v>
          </cell>
        </row>
        <row r="147">
          <cell r="A147" t="str">
            <v>兰溪镇塘西坪学校</v>
          </cell>
          <cell r="B147">
            <v>193548</v>
          </cell>
          <cell r="C147">
            <v>0</v>
          </cell>
          <cell r="D147">
            <v>0</v>
          </cell>
          <cell r="E147">
            <v>0</v>
          </cell>
          <cell r="F147">
            <v>77004</v>
          </cell>
          <cell r="G147">
            <v>43778</v>
          </cell>
          <cell r="H147">
            <v>63546</v>
          </cell>
          <cell r="I147">
            <v>32829</v>
          </cell>
          <cell r="J147">
            <v>23504</v>
          </cell>
          <cell r="K147">
            <v>434209</v>
          </cell>
          <cell r="L147">
            <v>21740</v>
          </cell>
          <cell r="M147">
            <v>455949</v>
          </cell>
          <cell r="N147">
            <v>0</v>
          </cell>
          <cell r="O147">
            <v>20700</v>
          </cell>
          <cell r="P147">
            <v>3855</v>
          </cell>
          <cell r="Q147">
            <v>5781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65000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2000</v>
          </cell>
          <cell r="AB147">
            <v>0</v>
          </cell>
          <cell r="AC147">
            <v>0</v>
          </cell>
          <cell r="AD147">
            <v>190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4900</v>
          </cell>
          <cell r="AJ147">
            <v>531735</v>
          </cell>
        </row>
        <row r="148">
          <cell r="A148" t="str">
            <v>兰溪镇中心幼儿园</v>
          </cell>
          <cell r="B148">
            <v>118344</v>
          </cell>
          <cell r="C148">
            <v>0</v>
          </cell>
          <cell r="D148">
            <v>0</v>
          </cell>
          <cell r="E148">
            <v>0</v>
          </cell>
          <cell r="F148">
            <v>78384</v>
          </cell>
          <cell r="G148">
            <v>31832</v>
          </cell>
          <cell r="H148">
            <v>23924</v>
          </cell>
          <cell r="I148">
            <v>23871</v>
          </cell>
          <cell r="J148">
            <v>14400</v>
          </cell>
          <cell r="K148">
            <v>290755</v>
          </cell>
          <cell r="L148">
            <v>15808</v>
          </cell>
          <cell r="M148">
            <v>306563</v>
          </cell>
          <cell r="N148">
            <v>0</v>
          </cell>
          <cell r="O148">
            <v>0</v>
          </cell>
          <cell r="P148">
            <v>2357</v>
          </cell>
          <cell r="Q148">
            <v>3534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55500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14000</v>
          </cell>
          <cell r="AB148">
            <v>0</v>
          </cell>
          <cell r="AC148">
            <v>0</v>
          </cell>
          <cell r="AD148">
            <v>1660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20400</v>
          </cell>
          <cell r="AJ148">
            <v>367806</v>
          </cell>
        </row>
        <row r="149">
          <cell r="B149">
            <v>322347096</v>
          </cell>
          <cell r="C149">
            <v>336600</v>
          </cell>
          <cell r="D149">
            <v>56230</v>
          </cell>
          <cell r="E149">
            <v>157656</v>
          </cell>
          <cell r="F149">
            <v>162493956</v>
          </cell>
          <cell r="G149">
            <v>78008868</v>
          </cell>
          <cell r="H149">
            <v>60873050</v>
          </cell>
          <cell r="I149">
            <v>58499904</v>
          </cell>
          <cell r="J149">
            <v>19795944</v>
          </cell>
          <cell r="K149">
            <v>702569304</v>
          </cell>
          <cell r="L149">
            <v>39004434</v>
          </cell>
          <cell r="M149">
            <v>741573738</v>
          </cell>
          <cell r="N149">
            <v>889332</v>
          </cell>
          <cell r="O149">
            <v>4945536</v>
          </cell>
          <cell r="P149">
            <v>6381367</v>
          </cell>
          <cell r="Q149">
            <v>9572051</v>
          </cell>
          <cell r="R149">
            <v>864000</v>
          </cell>
          <cell r="S149">
            <v>165840</v>
          </cell>
          <cell r="T149">
            <v>0</v>
          </cell>
          <cell r="U149">
            <v>300000</v>
          </cell>
          <cell r="V149">
            <v>134494833</v>
          </cell>
          <cell r="W149">
            <v>300000</v>
          </cell>
          <cell r="X149">
            <v>590000</v>
          </cell>
          <cell r="Y149">
            <v>1090000</v>
          </cell>
          <cell r="Z149">
            <v>1970000</v>
          </cell>
          <cell r="AA149">
            <v>11229607</v>
          </cell>
          <cell r="AB149">
            <v>300000</v>
          </cell>
          <cell r="AC149">
            <v>550000</v>
          </cell>
          <cell r="AD149">
            <v>828500</v>
          </cell>
          <cell r="AE149">
            <v>2000000</v>
          </cell>
          <cell r="AF149">
            <v>390400</v>
          </cell>
          <cell r="AG149">
            <v>380000</v>
          </cell>
          <cell r="AH149">
            <v>50000</v>
          </cell>
          <cell r="AI149">
            <v>84000000</v>
          </cell>
          <cell r="AJ149">
            <v>879860770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G14" sqref="G14"/>
    </sheetView>
  </sheetViews>
  <sheetFormatPr defaultColWidth="10" defaultRowHeight="13.5" outlineLevelRow="7"/>
  <cols>
    <col min="1" max="1" width="3.66666666666667" customWidth="1"/>
    <col min="2" max="2" width="3.8" customWidth="1"/>
    <col min="3" max="3" width="4.61666666666667" customWidth="1"/>
    <col min="4" max="4" width="19.2666666666667" customWidth="1"/>
    <col min="5" max="10" width="9.76666666666667" customWidth="1"/>
  </cols>
  <sheetData>
    <row r="1" ht="73.3" customHeight="1" spans="1:9">
      <c r="A1" s="61" t="s">
        <v>0</v>
      </c>
      <c r="B1" s="61"/>
      <c r="C1" s="61"/>
      <c r="D1" s="61"/>
      <c r="E1" s="61"/>
      <c r="F1" s="61"/>
      <c r="G1" s="61"/>
      <c r="H1" s="61"/>
      <c r="I1" s="61"/>
    </row>
    <row r="2" ht="23.25" customHeight="1" spans="1:9">
      <c r="A2" s="11"/>
      <c r="B2" s="11"/>
      <c r="C2" s="11"/>
      <c r="D2" s="11"/>
      <c r="E2" s="11"/>
      <c r="F2" s="11"/>
      <c r="G2" s="11"/>
      <c r="H2" s="11"/>
      <c r="I2" s="11"/>
    </row>
    <row r="3" ht="21.55" customHeight="1" spans="1:9">
      <c r="A3" s="11"/>
      <c r="B3" s="11"/>
      <c r="C3" s="11"/>
      <c r="D3" s="11"/>
      <c r="E3" s="11"/>
      <c r="F3" s="11"/>
      <c r="G3" s="11"/>
      <c r="H3" s="11"/>
      <c r="I3" s="11"/>
    </row>
    <row r="4" ht="39.65" customHeight="1" spans="1:9">
      <c r="A4" s="62"/>
      <c r="B4" s="63"/>
      <c r="C4" s="1"/>
      <c r="D4" s="62" t="s">
        <v>1</v>
      </c>
      <c r="E4" s="63">
        <f>VLOOKUP(E5,[1]Sheet1!$F:$G,2,0)</f>
        <v>127018</v>
      </c>
      <c r="F4" s="63"/>
      <c r="G4" s="63"/>
      <c r="H4" s="63"/>
      <c r="I4" s="1"/>
    </row>
    <row r="5" ht="54.3" customHeight="1" spans="1:9">
      <c r="A5" s="62"/>
      <c r="B5" s="63"/>
      <c r="C5" s="1"/>
      <c r="D5" s="62" t="s">
        <v>2</v>
      </c>
      <c r="E5" s="63" t="s">
        <v>3</v>
      </c>
      <c r="F5" s="63"/>
      <c r="G5" s="63"/>
      <c r="H5" s="63"/>
      <c r="I5" s="1"/>
    </row>
    <row r="6" ht="16.35" customHeight="1"/>
    <row r="7" ht="16.35" customHeight="1"/>
    <row r="8" ht="16.35" customHeight="1" spans="4:4">
      <c r="D8" s="1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opLeftCell="A10" workbookViewId="0">
      <selection activeCell="A3" sqref="A3:A4"/>
    </sheetView>
  </sheetViews>
  <sheetFormatPr defaultColWidth="10" defaultRowHeight="13.5" outlineLevelCol="4"/>
  <cols>
    <col min="1" max="1" width="13.975" customWidth="1"/>
    <col min="2" max="2" width="29.5833333333333" customWidth="1"/>
    <col min="3" max="3" width="9.76666666666667" customWidth="1"/>
    <col min="4" max="5" width="15.6083333333333" customWidth="1"/>
  </cols>
  <sheetData>
    <row r="1" ht="32.75" customHeight="1" spans="1:5">
      <c r="A1" s="17" t="s">
        <v>13</v>
      </c>
      <c r="B1" s="17"/>
      <c r="C1" s="17"/>
      <c r="D1" s="17"/>
      <c r="E1" s="17"/>
    </row>
    <row r="2" ht="25" customHeight="1" spans="1:5">
      <c r="A2" s="11" t="str">
        <f>'7一般公共预算支出表'!A3</f>
        <v>部门：127018_益阳市赫山区兰溪镇中心学校</v>
      </c>
      <c r="B2" s="11"/>
      <c r="C2" s="11"/>
      <c r="D2" s="1"/>
      <c r="E2" s="16" t="s">
        <v>31</v>
      </c>
    </row>
    <row r="3" ht="19.8" customHeight="1" spans="1:5">
      <c r="A3" s="26" t="s">
        <v>155</v>
      </c>
      <c r="B3" s="26" t="s">
        <v>156</v>
      </c>
      <c r="C3" s="26" t="s">
        <v>157</v>
      </c>
      <c r="D3" s="26"/>
      <c r="E3" s="26"/>
    </row>
    <row r="4" ht="21.55" customHeight="1" spans="1:5">
      <c r="A4" s="26"/>
      <c r="B4" s="26"/>
      <c r="C4" s="26" t="s">
        <v>135</v>
      </c>
      <c r="D4" s="26" t="s">
        <v>223</v>
      </c>
      <c r="E4" s="26" t="s">
        <v>225</v>
      </c>
    </row>
    <row r="5" ht="19.55" customHeight="1" spans="1:5">
      <c r="A5" s="34" t="s">
        <v>241</v>
      </c>
      <c r="B5" s="34" t="s">
        <v>241</v>
      </c>
      <c r="C5" s="34">
        <v>1</v>
      </c>
      <c r="D5" s="34">
        <v>2</v>
      </c>
      <c r="E5" s="34">
        <v>3</v>
      </c>
    </row>
    <row r="6" ht="19.55" customHeight="1" spans="1:5">
      <c r="A6" s="27"/>
      <c r="B6" s="27" t="s">
        <v>135</v>
      </c>
      <c r="C6" s="32">
        <f>D6+E6</f>
        <v>3095.4662</v>
      </c>
      <c r="D6" s="32">
        <f>D7+D31</f>
        <v>3031.6984</v>
      </c>
      <c r="E6" s="32">
        <f>E16</f>
        <v>63.7678</v>
      </c>
    </row>
    <row r="7" ht="19.55" customHeight="1" spans="1:5">
      <c r="A7" s="29" t="s">
        <v>242</v>
      </c>
      <c r="B7" s="29" t="s">
        <v>203</v>
      </c>
      <c r="C7" s="32">
        <f t="shared" ref="C7:C15" si="0">D7</f>
        <v>2987.6164</v>
      </c>
      <c r="D7" s="32">
        <f>SUM(D8:D15)</f>
        <v>2987.6164</v>
      </c>
      <c r="E7" s="32"/>
    </row>
    <row r="8" ht="19.55" customHeight="1" spans="1:5">
      <c r="A8" s="35" t="s">
        <v>243</v>
      </c>
      <c r="B8" s="35" t="s">
        <v>244</v>
      </c>
      <c r="C8" s="36">
        <f t="shared" si="0"/>
        <v>1321.164</v>
      </c>
      <c r="D8" s="36">
        <f>VLOOKUP(封面!E5,[2]Sheet1!$A:$B,2,0)/10000</f>
        <v>1321.164</v>
      </c>
      <c r="E8" s="36"/>
    </row>
    <row r="9" ht="19.55" customHeight="1" spans="1:5">
      <c r="A9" s="35" t="s">
        <v>245</v>
      </c>
      <c r="B9" s="35" t="s">
        <v>246</v>
      </c>
      <c r="C9" s="36">
        <f t="shared" si="0"/>
        <v>0</v>
      </c>
      <c r="D9" s="36">
        <f>VLOOKUP(封面!E5,[2]Sheet1!$A:$C,3,0)/10000</f>
        <v>0</v>
      </c>
      <c r="E9" s="36"/>
    </row>
    <row r="10" ht="19.55" customHeight="1" spans="1:5">
      <c r="A10" s="35" t="s">
        <v>247</v>
      </c>
      <c r="B10" s="35" t="s">
        <v>248</v>
      </c>
      <c r="C10" s="36">
        <f t="shared" si="0"/>
        <v>0</v>
      </c>
      <c r="D10" s="36">
        <f>VLOOKUP(封面!E5,[2]Sheet1!$A:$D,4,0)/10000</f>
        <v>0</v>
      </c>
      <c r="E10" s="36"/>
    </row>
    <row r="11" ht="19.55" customHeight="1" spans="1:5">
      <c r="A11" s="35" t="s">
        <v>249</v>
      </c>
      <c r="B11" s="35" t="s">
        <v>250</v>
      </c>
      <c r="C11" s="36">
        <f t="shared" si="0"/>
        <v>672.71</v>
      </c>
      <c r="D11" s="36">
        <f>VLOOKUP(封面!E5,[2]Sheet1!$A:$F,6,0)/10000</f>
        <v>672.71</v>
      </c>
      <c r="E11" s="36"/>
    </row>
    <row r="12" ht="19.55" customHeight="1" spans="1:5">
      <c r="A12" s="35" t="s">
        <v>251</v>
      </c>
      <c r="B12" s="35" t="s">
        <v>252</v>
      </c>
      <c r="C12" s="36">
        <f t="shared" si="0"/>
        <v>318.9235</v>
      </c>
      <c r="D12" s="36">
        <f>VLOOKUP(封面!E5,[2]Sheet1!$A:$G,7,0)/10000</f>
        <v>318.9235</v>
      </c>
      <c r="E12" s="36"/>
    </row>
    <row r="13" ht="19.55" customHeight="1" spans="1:5">
      <c r="A13" s="35" t="s">
        <v>253</v>
      </c>
      <c r="B13" s="35" t="s">
        <v>254</v>
      </c>
      <c r="C13" s="36">
        <f t="shared" si="0"/>
        <v>285.9781</v>
      </c>
      <c r="D13" s="36">
        <f>VLOOKUP(封面!E5,[2]Sheet1!$A:$H,8,0)/10000</f>
        <v>285.9781</v>
      </c>
      <c r="E13" s="36"/>
    </row>
    <row r="14" ht="19.55" customHeight="1" spans="1:5">
      <c r="A14" s="35" t="s">
        <v>255</v>
      </c>
      <c r="B14" s="35" t="s">
        <v>256</v>
      </c>
      <c r="C14" s="36">
        <f t="shared" si="0"/>
        <v>241.9184</v>
      </c>
      <c r="D14" s="36">
        <f>VLOOKUP(封面!E5,[2]Sheet1!$A:$I,9,0)/10000</f>
        <v>241.9184</v>
      </c>
      <c r="E14" s="36"/>
    </row>
    <row r="15" ht="19.55" customHeight="1" spans="1:5">
      <c r="A15" s="35" t="s">
        <v>257</v>
      </c>
      <c r="B15" s="35" t="s">
        <v>258</v>
      </c>
      <c r="C15" s="36">
        <f t="shared" si="0"/>
        <v>146.9224</v>
      </c>
      <c r="D15" s="36">
        <f>VLOOKUP(封面!E5,[2]Sheet1!$A:$J,10,0)/10000</f>
        <v>146.9224</v>
      </c>
      <c r="E15" s="36"/>
    </row>
    <row r="16" ht="19.55" customHeight="1" spans="1:5">
      <c r="A16" s="29" t="s">
        <v>259</v>
      </c>
      <c r="B16" s="29" t="s">
        <v>224</v>
      </c>
      <c r="C16" s="32">
        <f>C28+C29</f>
        <v>63.7678</v>
      </c>
      <c r="D16" s="32"/>
      <c r="E16" s="32">
        <f>E28+E29</f>
        <v>63.7678</v>
      </c>
    </row>
    <row r="17" ht="19.55" customHeight="1" spans="1:5">
      <c r="A17" s="35" t="s">
        <v>260</v>
      </c>
      <c r="B17" s="35" t="s">
        <v>261</v>
      </c>
      <c r="C17" s="36">
        <v>0</v>
      </c>
      <c r="D17" s="36"/>
      <c r="E17" s="36">
        <v>0</v>
      </c>
    </row>
    <row r="18" ht="19.55" customHeight="1" spans="1:5">
      <c r="A18" s="35" t="s">
        <v>262</v>
      </c>
      <c r="B18" s="35" t="s">
        <v>263</v>
      </c>
      <c r="C18" s="36">
        <v>0</v>
      </c>
      <c r="D18" s="36"/>
      <c r="E18" s="36">
        <v>0</v>
      </c>
    </row>
    <row r="19" ht="19.55" customHeight="1" spans="1:5">
      <c r="A19" s="35" t="s">
        <v>264</v>
      </c>
      <c r="B19" s="35" t="s">
        <v>265</v>
      </c>
      <c r="C19" s="36">
        <v>0</v>
      </c>
      <c r="D19" s="36"/>
      <c r="E19" s="36">
        <v>0</v>
      </c>
    </row>
    <row r="20" ht="19.55" customHeight="1" spans="1:5">
      <c r="A20" s="35" t="s">
        <v>266</v>
      </c>
      <c r="B20" s="35" t="s">
        <v>267</v>
      </c>
      <c r="C20" s="36">
        <v>0</v>
      </c>
      <c r="D20" s="36"/>
      <c r="E20" s="36">
        <v>0</v>
      </c>
    </row>
    <row r="21" ht="19.55" customHeight="1" spans="1:5">
      <c r="A21" s="35" t="s">
        <v>268</v>
      </c>
      <c r="B21" s="35" t="s">
        <v>269</v>
      </c>
      <c r="C21" s="36">
        <v>0</v>
      </c>
      <c r="D21" s="36"/>
      <c r="E21" s="36">
        <v>0</v>
      </c>
    </row>
    <row r="22" ht="19.55" customHeight="1" spans="1:5">
      <c r="A22" s="35" t="s">
        <v>270</v>
      </c>
      <c r="B22" s="35" t="s">
        <v>271</v>
      </c>
      <c r="C22" s="36">
        <v>0</v>
      </c>
      <c r="D22" s="36"/>
      <c r="E22" s="36">
        <v>0</v>
      </c>
    </row>
    <row r="23" ht="19.55" customHeight="1" spans="1:5">
      <c r="A23" s="35" t="s">
        <v>272</v>
      </c>
      <c r="B23" s="35" t="s">
        <v>273</v>
      </c>
      <c r="C23" s="36">
        <v>0</v>
      </c>
      <c r="D23" s="36"/>
      <c r="E23" s="36">
        <v>0</v>
      </c>
    </row>
    <row r="24" ht="19.55" customHeight="1" spans="1:5">
      <c r="A24" s="35" t="s">
        <v>274</v>
      </c>
      <c r="B24" s="35" t="s">
        <v>275</v>
      </c>
      <c r="C24" s="36">
        <v>0</v>
      </c>
      <c r="D24" s="36"/>
      <c r="E24" s="36">
        <v>0</v>
      </c>
    </row>
    <row r="25" ht="19.55" customHeight="1" spans="1:5">
      <c r="A25" s="35" t="s">
        <v>276</v>
      </c>
      <c r="B25" s="35" t="s">
        <v>277</v>
      </c>
      <c r="C25" s="36">
        <v>0</v>
      </c>
      <c r="D25" s="36"/>
      <c r="E25" s="36">
        <v>0</v>
      </c>
    </row>
    <row r="26" ht="19.55" customHeight="1" spans="1:5">
      <c r="A26" s="35" t="s">
        <v>278</v>
      </c>
      <c r="B26" s="35" t="s">
        <v>279</v>
      </c>
      <c r="C26" s="36">
        <v>0</v>
      </c>
      <c r="D26" s="36"/>
      <c r="E26" s="36">
        <v>0</v>
      </c>
    </row>
    <row r="27" ht="19.55" customHeight="1" spans="1:5">
      <c r="A27" s="35" t="s">
        <v>280</v>
      </c>
      <c r="B27" s="35" t="s">
        <v>281</v>
      </c>
      <c r="C27" s="36">
        <v>0</v>
      </c>
      <c r="D27" s="36"/>
      <c r="E27" s="36">
        <v>0</v>
      </c>
    </row>
    <row r="28" ht="19.55" customHeight="1" spans="1:5">
      <c r="A28" s="35" t="s">
        <v>282</v>
      </c>
      <c r="B28" s="35" t="s">
        <v>283</v>
      </c>
      <c r="C28" s="36">
        <f>E28</f>
        <v>26.3072</v>
      </c>
      <c r="D28" s="36"/>
      <c r="E28" s="36">
        <f>VLOOKUP(封面!E5,[2]Sheet1!$A:$P,16,0)/10000</f>
        <v>26.3072</v>
      </c>
    </row>
    <row r="29" ht="19.55" customHeight="1" spans="1:5">
      <c r="A29" s="35" t="s">
        <v>284</v>
      </c>
      <c r="B29" s="35" t="s">
        <v>285</v>
      </c>
      <c r="C29" s="36">
        <f>E29</f>
        <v>37.4606</v>
      </c>
      <c r="D29" s="36"/>
      <c r="E29" s="36">
        <f>VLOOKUP(封面!E5,[2]Sheet1!$A:$Q,17,0)/10000</f>
        <v>37.4606</v>
      </c>
    </row>
    <row r="30" ht="19.55" customHeight="1" spans="1:5">
      <c r="A30" s="35" t="s">
        <v>286</v>
      </c>
      <c r="B30" s="35" t="s">
        <v>287</v>
      </c>
      <c r="C30" s="36">
        <v>0</v>
      </c>
      <c r="D30" s="36"/>
      <c r="E30" s="36">
        <v>0</v>
      </c>
    </row>
    <row r="31" ht="19.55" customHeight="1" spans="1:5">
      <c r="A31" s="29" t="s">
        <v>288</v>
      </c>
      <c r="B31" s="29" t="s">
        <v>195</v>
      </c>
      <c r="C31" s="32">
        <f>C32+C33</f>
        <v>44.082</v>
      </c>
      <c r="D31" s="32">
        <f>D32+D33</f>
        <v>44.082</v>
      </c>
      <c r="E31" s="32"/>
    </row>
    <row r="32" ht="19.55" customHeight="1" spans="1:5">
      <c r="A32" s="35" t="s">
        <v>289</v>
      </c>
      <c r="B32" s="35" t="s">
        <v>290</v>
      </c>
      <c r="C32" s="36">
        <f>D32</f>
        <v>0</v>
      </c>
      <c r="D32" s="36">
        <f>VLOOKUP(封面!E5,[2]Sheet1!$A:$N,14,0)/10000</f>
        <v>0</v>
      </c>
      <c r="E32" s="36"/>
    </row>
    <row r="33" ht="19.55" customHeight="1" spans="1:5">
      <c r="A33" s="35" t="s">
        <v>291</v>
      </c>
      <c r="B33" s="35" t="s">
        <v>292</v>
      </c>
      <c r="C33" s="36">
        <f>D33</f>
        <v>44.082</v>
      </c>
      <c r="D33" s="36">
        <f>VLOOKUP(封面!E5,[2]Sheet1!$A:$O,15,0)/10000</f>
        <v>44.082</v>
      </c>
      <c r="E33" s="36"/>
    </row>
  </sheetData>
  <mergeCells count="5">
    <mergeCell ref="A1:E1"/>
    <mergeCell ref="A2:C2"/>
    <mergeCell ref="C3:E3"/>
    <mergeCell ref="A3:A4"/>
    <mergeCell ref="B3:B4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I11"/>
  <sheetViews>
    <sheetView topLeftCell="K1" workbookViewId="0">
      <selection activeCell="E10" sqref="E10"/>
    </sheetView>
  </sheetViews>
  <sheetFormatPr defaultColWidth="10" defaultRowHeight="13.5"/>
  <cols>
    <col min="1" max="1" width="19.5416666666667" customWidth="1"/>
    <col min="2" max="2" width="41.525" customWidth="1"/>
    <col min="3" max="52" width="9.76666666666667" customWidth="1"/>
    <col min="53" max="61" width="10.3166666666667" customWidth="1"/>
  </cols>
  <sheetData>
    <row r="1" ht="63.8" customHeight="1" spans="1:61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</row>
    <row r="2" ht="25" customHeight="1" spans="4:6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9" t="s">
        <v>31</v>
      </c>
    </row>
    <row r="3" ht="27.6" customHeight="1" spans="1:61">
      <c r="A3" s="26" t="s">
        <v>155</v>
      </c>
      <c r="B3" s="26" t="s">
        <v>156</v>
      </c>
      <c r="C3" s="26" t="s">
        <v>293</v>
      </c>
      <c r="D3" s="26" t="s">
        <v>294</v>
      </c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 t="s">
        <v>204</v>
      </c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 t="s">
        <v>295</v>
      </c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</row>
    <row r="4" ht="27.6" customHeight="1" spans="1:61">
      <c r="A4" s="26"/>
      <c r="B4" s="26"/>
      <c r="C4" s="26"/>
      <c r="D4" s="26" t="s">
        <v>296</v>
      </c>
      <c r="E4" s="26" t="s">
        <v>297</v>
      </c>
      <c r="F4" s="26"/>
      <c r="G4" s="26"/>
      <c r="H4" s="26"/>
      <c r="I4" s="26"/>
      <c r="J4" s="26"/>
      <c r="K4" s="26" t="s">
        <v>298</v>
      </c>
      <c r="L4" s="26"/>
      <c r="M4" s="26"/>
      <c r="N4" s="26"/>
      <c r="O4" s="26"/>
      <c r="P4" s="26"/>
      <c r="Q4" s="26"/>
      <c r="R4" s="26" t="s">
        <v>299</v>
      </c>
      <c r="S4" s="26" t="s">
        <v>300</v>
      </c>
      <c r="T4" s="26" t="s">
        <v>301</v>
      </c>
      <c r="U4" s="26" t="s">
        <v>302</v>
      </c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 t="s">
        <v>303</v>
      </c>
      <c r="AS4" s="26" t="s">
        <v>304</v>
      </c>
      <c r="AT4" s="26" t="s">
        <v>305</v>
      </c>
      <c r="AU4" s="26" t="s">
        <v>306</v>
      </c>
      <c r="AV4" s="26" t="s">
        <v>307</v>
      </c>
      <c r="AW4" s="26" t="s">
        <v>308</v>
      </c>
      <c r="AX4" s="26" t="s">
        <v>309</v>
      </c>
      <c r="AY4" s="26" t="s">
        <v>310</v>
      </c>
      <c r="AZ4" s="26" t="s">
        <v>311</v>
      </c>
      <c r="BA4" s="26" t="s">
        <v>312</v>
      </c>
      <c r="BB4" s="26" t="s">
        <v>313</v>
      </c>
      <c r="BC4" s="26" t="s">
        <v>314</v>
      </c>
      <c r="BD4" s="26" t="s">
        <v>315</v>
      </c>
      <c r="BE4" s="26" t="s">
        <v>316</v>
      </c>
      <c r="BF4" s="26" t="s">
        <v>317</v>
      </c>
      <c r="BG4" s="26" t="s">
        <v>318</v>
      </c>
      <c r="BH4" s="26" t="s">
        <v>319</v>
      </c>
      <c r="BI4" s="26" t="s">
        <v>320</v>
      </c>
    </row>
    <row r="5" ht="30.15" customHeight="1" spans="1:61">
      <c r="A5" s="26"/>
      <c r="B5" s="26"/>
      <c r="C5" s="26"/>
      <c r="D5" s="26"/>
      <c r="E5" s="26" t="s">
        <v>321</v>
      </c>
      <c r="F5" s="26" t="s">
        <v>322</v>
      </c>
      <c r="G5" s="26" t="s">
        <v>323</v>
      </c>
      <c r="H5" s="26" t="s">
        <v>324</v>
      </c>
      <c r="I5" s="26" t="s">
        <v>325</v>
      </c>
      <c r="J5" s="26" t="s">
        <v>326</v>
      </c>
      <c r="K5" s="26" t="s">
        <v>137</v>
      </c>
      <c r="L5" s="26" t="s">
        <v>327</v>
      </c>
      <c r="M5" s="26" t="s">
        <v>328</v>
      </c>
      <c r="N5" s="26" t="s">
        <v>329</v>
      </c>
      <c r="O5" s="26" t="s">
        <v>330</v>
      </c>
      <c r="P5" s="26" t="s">
        <v>331</v>
      </c>
      <c r="Q5" s="26" t="s">
        <v>332</v>
      </c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</row>
    <row r="6" ht="30.15" customHeight="1" spans="1:61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 t="s">
        <v>137</v>
      </c>
      <c r="V6" s="26" t="s">
        <v>333</v>
      </c>
      <c r="W6" s="26" t="s">
        <v>334</v>
      </c>
      <c r="X6" s="26" t="s">
        <v>335</v>
      </c>
      <c r="Y6" s="26" t="s">
        <v>336</v>
      </c>
      <c r="Z6" s="26" t="s">
        <v>337</v>
      </c>
      <c r="AA6" s="26" t="s">
        <v>338</v>
      </c>
      <c r="AB6" s="26" t="s">
        <v>339</v>
      </c>
      <c r="AC6" s="26" t="s">
        <v>340</v>
      </c>
      <c r="AD6" s="26" t="s">
        <v>341</v>
      </c>
      <c r="AE6" s="26" t="s">
        <v>342</v>
      </c>
      <c r="AF6" s="26" t="s">
        <v>343</v>
      </c>
      <c r="AG6" s="26" t="s">
        <v>344</v>
      </c>
      <c r="AH6" s="26" t="s">
        <v>345</v>
      </c>
      <c r="AI6" s="26" t="s">
        <v>346</v>
      </c>
      <c r="AJ6" s="26" t="s">
        <v>347</v>
      </c>
      <c r="AK6" s="26" t="s">
        <v>348</v>
      </c>
      <c r="AL6" s="26" t="s">
        <v>349</v>
      </c>
      <c r="AM6" s="26" t="s">
        <v>350</v>
      </c>
      <c r="AN6" s="26" t="s">
        <v>351</v>
      </c>
      <c r="AO6" s="26" t="s">
        <v>352</v>
      </c>
      <c r="AP6" s="26" t="s">
        <v>353</v>
      </c>
      <c r="AQ6" s="26" t="s">
        <v>354</v>
      </c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</row>
    <row r="7" ht="19.55" customHeight="1" spans="1:61">
      <c r="A7" s="31" t="s">
        <v>241</v>
      </c>
      <c r="B7" s="31" t="s">
        <v>241</v>
      </c>
      <c r="D7" s="31">
        <v>1</v>
      </c>
      <c r="E7" s="31">
        <v>2</v>
      </c>
      <c r="F7" s="31">
        <v>3</v>
      </c>
      <c r="G7" s="31">
        <v>4</v>
      </c>
      <c r="H7" s="31">
        <v>5</v>
      </c>
      <c r="I7" s="31">
        <v>6</v>
      </c>
      <c r="J7" s="31">
        <v>7</v>
      </c>
      <c r="K7" s="31">
        <v>8</v>
      </c>
      <c r="L7" s="31">
        <v>9</v>
      </c>
      <c r="M7" s="31">
        <v>10</v>
      </c>
      <c r="N7" s="31">
        <v>11</v>
      </c>
      <c r="O7" s="31">
        <v>12</v>
      </c>
      <c r="P7" s="31">
        <v>13</v>
      </c>
      <c r="Q7" s="31">
        <v>14</v>
      </c>
      <c r="R7" s="31">
        <v>15</v>
      </c>
      <c r="S7" s="31">
        <v>16</v>
      </c>
      <c r="T7" s="31">
        <v>17</v>
      </c>
      <c r="U7" s="31">
        <v>18</v>
      </c>
      <c r="V7" s="31">
        <v>19</v>
      </c>
      <c r="W7" s="31">
        <v>20</v>
      </c>
      <c r="X7" s="31">
        <v>21</v>
      </c>
      <c r="Y7" s="31">
        <v>22</v>
      </c>
      <c r="Z7" s="31">
        <v>23</v>
      </c>
      <c r="AA7" s="31">
        <v>24</v>
      </c>
      <c r="AB7" s="31">
        <v>25</v>
      </c>
      <c r="AC7" s="31">
        <v>26</v>
      </c>
      <c r="AD7" s="31">
        <v>27</v>
      </c>
      <c r="AE7" s="31">
        <v>28</v>
      </c>
      <c r="AF7" s="31">
        <v>29</v>
      </c>
      <c r="AG7" s="31">
        <v>30</v>
      </c>
      <c r="AH7" s="31">
        <v>31</v>
      </c>
      <c r="AI7" s="31">
        <v>32</v>
      </c>
      <c r="AJ7" s="31">
        <v>33</v>
      </c>
      <c r="AK7" s="31">
        <v>34</v>
      </c>
      <c r="AL7" s="31">
        <v>35</v>
      </c>
      <c r="AM7" s="31">
        <v>36</v>
      </c>
      <c r="AN7" s="31">
        <v>37</v>
      </c>
      <c r="AO7" s="31">
        <v>38</v>
      </c>
      <c r="AP7" s="31">
        <v>39</v>
      </c>
      <c r="AQ7" s="31">
        <v>40</v>
      </c>
      <c r="AR7" s="31">
        <v>41</v>
      </c>
      <c r="AS7" s="31">
        <v>42</v>
      </c>
      <c r="AT7" s="31">
        <v>43</v>
      </c>
      <c r="AU7" s="31">
        <v>44</v>
      </c>
      <c r="AV7" s="31">
        <v>45</v>
      </c>
      <c r="AW7" s="31">
        <v>46</v>
      </c>
      <c r="AX7" s="31">
        <v>47</v>
      </c>
      <c r="AY7" s="31">
        <v>48</v>
      </c>
      <c r="AZ7" s="31">
        <v>49</v>
      </c>
      <c r="BA7" s="31">
        <v>50</v>
      </c>
      <c r="BB7" s="31">
        <v>51</v>
      </c>
      <c r="BC7" s="31">
        <v>52</v>
      </c>
      <c r="BD7" s="31">
        <v>53</v>
      </c>
      <c r="BE7" s="31">
        <v>54</v>
      </c>
      <c r="BF7" s="31">
        <v>55</v>
      </c>
      <c r="BG7" s="31">
        <v>56</v>
      </c>
      <c r="BH7" s="31">
        <v>57</v>
      </c>
      <c r="BI7" s="31">
        <v>58</v>
      </c>
    </row>
    <row r="8" ht="19.55" customHeight="1" spans="1:61">
      <c r="A8" s="26" t="s">
        <v>355</v>
      </c>
      <c r="B8" s="27"/>
      <c r="C8" s="32">
        <f>C11</f>
        <v>3095.4662</v>
      </c>
      <c r="D8" s="32">
        <f>D11</f>
        <v>2987.6164</v>
      </c>
      <c r="E8" s="32">
        <f>E11</f>
        <v>1993.874</v>
      </c>
      <c r="F8" s="32">
        <f>F11</f>
        <v>1321.164</v>
      </c>
      <c r="G8" s="32">
        <f>G11</f>
        <v>0</v>
      </c>
      <c r="H8" s="32"/>
      <c r="I8" s="32">
        <f>I11</f>
        <v>0</v>
      </c>
      <c r="J8" s="32">
        <f>J11</f>
        <v>672.71</v>
      </c>
      <c r="K8" s="32">
        <f>K11</f>
        <v>604.9016</v>
      </c>
      <c r="L8" s="32">
        <f>L11</f>
        <v>318.9235</v>
      </c>
      <c r="M8" s="32"/>
      <c r="N8" s="32">
        <f>N11</f>
        <v>285.9781</v>
      </c>
      <c r="O8" s="32"/>
      <c r="P8" s="32"/>
      <c r="Q8" s="32"/>
      <c r="R8" s="32">
        <f>R11</f>
        <v>241.9184</v>
      </c>
      <c r="S8" s="32">
        <f>S11</f>
        <v>146.9224</v>
      </c>
      <c r="T8" s="32">
        <f>T11</f>
        <v>63.7678</v>
      </c>
      <c r="U8" s="32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2">
        <f>AR11</f>
        <v>26.3072</v>
      </c>
      <c r="AS8" s="32">
        <f>AS11</f>
        <v>37.4606</v>
      </c>
      <c r="AT8" s="32"/>
      <c r="AU8" s="32"/>
      <c r="AV8" s="32"/>
      <c r="AW8" s="32">
        <f>AW11</f>
        <v>44.082</v>
      </c>
      <c r="AX8" s="32">
        <f>AX11</f>
        <v>0</v>
      </c>
      <c r="AY8" s="32"/>
      <c r="AZ8" s="32"/>
      <c r="BA8" s="32"/>
      <c r="BB8" s="32"/>
      <c r="BC8" s="32">
        <v>0</v>
      </c>
      <c r="BD8" s="32">
        <v>0</v>
      </c>
      <c r="BE8" s="32">
        <v>0</v>
      </c>
      <c r="BF8" s="32">
        <v>0</v>
      </c>
      <c r="BG8" s="32">
        <v>0</v>
      </c>
      <c r="BH8" s="32">
        <v>0</v>
      </c>
      <c r="BI8" s="32">
        <f>BI11</f>
        <v>44.082</v>
      </c>
    </row>
    <row r="9" ht="19.55" customHeight="1" spans="1:61">
      <c r="A9" s="29" t="s">
        <v>165</v>
      </c>
      <c r="B9" s="29" t="s">
        <v>226</v>
      </c>
      <c r="C9" s="32">
        <f>C11</f>
        <v>3095.4662</v>
      </c>
      <c r="D9" s="32">
        <f>D11</f>
        <v>2987.6164</v>
      </c>
      <c r="E9" s="32">
        <f>E11</f>
        <v>1993.874</v>
      </c>
      <c r="F9" s="32">
        <f>F11</f>
        <v>1321.164</v>
      </c>
      <c r="G9" s="32">
        <f>G12</f>
        <v>0</v>
      </c>
      <c r="H9" s="32"/>
      <c r="I9" s="32">
        <f>I11</f>
        <v>0</v>
      </c>
      <c r="J9" s="32">
        <f>J11</f>
        <v>672.71</v>
      </c>
      <c r="K9" s="32">
        <f>K11</f>
        <v>604.9016</v>
      </c>
      <c r="L9" s="32">
        <f>L11</f>
        <v>318.9235</v>
      </c>
      <c r="M9" s="32"/>
      <c r="N9" s="32">
        <f>N11</f>
        <v>285.9781</v>
      </c>
      <c r="O9" s="32"/>
      <c r="P9" s="32"/>
      <c r="Q9" s="32"/>
      <c r="R9" s="32">
        <f>R11</f>
        <v>241.9184</v>
      </c>
      <c r="S9" s="32">
        <f>S11</f>
        <v>146.9224</v>
      </c>
      <c r="T9" s="32">
        <f>T11</f>
        <v>63.7678</v>
      </c>
      <c r="U9" s="32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2">
        <f>AR11</f>
        <v>26.3072</v>
      </c>
      <c r="AS9" s="32">
        <f>AS11</f>
        <v>37.4606</v>
      </c>
      <c r="AT9" s="32"/>
      <c r="AU9" s="32"/>
      <c r="AV9" s="32"/>
      <c r="AW9" s="32">
        <f>AW11</f>
        <v>44.082</v>
      </c>
      <c r="AX9" s="32">
        <f>AX11</f>
        <v>0</v>
      </c>
      <c r="AY9" s="32"/>
      <c r="AZ9" s="32"/>
      <c r="BA9" s="32"/>
      <c r="BB9" s="32"/>
      <c r="BC9" s="32">
        <v>0</v>
      </c>
      <c r="BD9" s="32">
        <v>0</v>
      </c>
      <c r="BE9" s="32">
        <v>0</v>
      </c>
      <c r="BF9" s="32">
        <v>0</v>
      </c>
      <c r="BG9" s="32">
        <v>0</v>
      </c>
      <c r="BH9" s="32">
        <v>0</v>
      </c>
      <c r="BI9" s="32">
        <f>BI11</f>
        <v>44.082</v>
      </c>
    </row>
    <row r="10" ht="19.55" customHeight="1" spans="1:61">
      <c r="A10" s="30" t="s">
        <v>356</v>
      </c>
      <c r="B10" s="30" t="s">
        <v>357</v>
      </c>
      <c r="C10" s="32">
        <f>C11</f>
        <v>3095.4662</v>
      </c>
      <c r="D10" s="32">
        <f>D11</f>
        <v>2987.6164</v>
      </c>
      <c r="E10" s="32">
        <f>E11</f>
        <v>1993.874</v>
      </c>
      <c r="F10" s="32">
        <f>F11</f>
        <v>1321.164</v>
      </c>
      <c r="G10" s="32">
        <f>G11</f>
        <v>0</v>
      </c>
      <c r="H10" s="32">
        <v>0</v>
      </c>
      <c r="I10" s="32">
        <f>I11</f>
        <v>0</v>
      </c>
      <c r="J10" s="32">
        <f>J11</f>
        <v>672.71</v>
      </c>
      <c r="K10" s="32">
        <f>K11</f>
        <v>604.9016</v>
      </c>
      <c r="L10" s="32">
        <f>L11</f>
        <v>318.9235</v>
      </c>
      <c r="M10" s="32">
        <v>0</v>
      </c>
      <c r="N10" s="32">
        <f>N11</f>
        <v>285.9781</v>
      </c>
      <c r="O10" s="32">
        <v>0</v>
      </c>
      <c r="P10" s="32">
        <v>0</v>
      </c>
      <c r="Q10" s="32">
        <v>0</v>
      </c>
      <c r="R10" s="32">
        <f>R11</f>
        <v>241.9184</v>
      </c>
      <c r="S10" s="32">
        <f>S11</f>
        <v>146.9224</v>
      </c>
      <c r="T10" s="32">
        <f>T11</f>
        <v>63.7678</v>
      </c>
      <c r="U10" s="32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2">
        <f>AR11</f>
        <v>26.3072</v>
      </c>
      <c r="AS10" s="32">
        <f>AS11</f>
        <v>37.4606</v>
      </c>
      <c r="AT10" s="32"/>
      <c r="AU10" s="32"/>
      <c r="AV10" s="32"/>
      <c r="AW10" s="32">
        <f>AW11</f>
        <v>44.082</v>
      </c>
      <c r="AX10" s="32">
        <f>AX11</f>
        <v>0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f>BI11</f>
        <v>44.082</v>
      </c>
    </row>
    <row r="11" ht="19.55" customHeight="1" spans="1:61">
      <c r="A11" s="30" t="s">
        <v>173</v>
      </c>
      <c r="B11" s="30" t="s">
        <v>174</v>
      </c>
      <c r="C11" s="33">
        <f>'8一般公共预算基本支出表（纵向）'!C6</f>
        <v>3095.4662</v>
      </c>
      <c r="D11" s="33">
        <f>E11+K11+R11+S11</f>
        <v>2987.6164</v>
      </c>
      <c r="E11" s="33">
        <f>F11+G11+I11+J11</f>
        <v>1993.874</v>
      </c>
      <c r="F11" s="33">
        <f>'8一般公共预算基本支出表（纵向）'!D8</f>
        <v>1321.164</v>
      </c>
      <c r="G11" s="33">
        <f>'8一般公共预算基本支出表（纵向）'!D9</f>
        <v>0</v>
      </c>
      <c r="H11" s="33"/>
      <c r="I11" s="33">
        <f>'8一般公共预算基本支出表（纵向）'!D10</f>
        <v>0</v>
      </c>
      <c r="J11" s="33">
        <f>'8一般公共预算基本支出表（纵向）'!D11</f>
        <v>672.71</v>
      </c>
      <c r="K11" s="33">
        <f>L11+N11</f>
        <v>604.9016</v>
      </c>
      <c r="L11" s="33">
        <f>'8一般公共预算基本支出表（纵向）'!D12</f>
        <v>318.9235</v>
      </c>
      <c r="M11" s="33"/>
      <c r="N11" s="33">
        <f>'8一般公共预算基本支出表（纵向）'!D13</f>
        <v>285.9781</v>
      </c>
      <c r="O11" s="33"/>
      <c r="P11" s="33"/>
      <c r="Q11" s="33"/>
      <c r="R11" s="33">
        <f>'8一般公共预算基本支出表（纵向）'!D14</f>
        <v>241.9184</v>
      </c>
      <c r="S11" s="33">
        <f>'8一般公共预算基本支出表（纵向）'!D15</f>
        <v>146.9224</v>
      </c>
      <c r="T11" s="33">
        <f>'8一般公共预算基本支出表（纵向）'!C16</f>
        <v>63.7678</v>
      </c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>
        <f>'8一般公共预算基本支出表（纵向）'!E28</f>
        <v>26.3072</v>
      </c>
      <c r="AS11" s="33">
        <f>'8一般公共预算基本支出表（纵向）'!E29</f>
        <v>37.4606</v>
      </c>
      <c r="AT11" s="33"/>
      <c r="AU11" s="33"/>
      <c r="AV11" s="33"/>
      <c r="AW11" s="33">
        <f>'8一般公共预算基本支出表（纵向）'!D31</f>
        <v>44.082</v>
      </c>
      <c r="AX11" s="33">
        <f>'8一般公共预算基本支出表（纵向）'!D32</f>
        <v>0</v>
      </c>
      <c r="AY11" s="33"/>
      <c r="AZ11" s="33"/>
      <c r="BA11" s="33"/>
      <c r="BB11" s="33"/>
      <c r="BC11" s="33">
        <v>0</v>
      </c>
      <c r="BD11" s="33">
        <v>0</v>
      </c>
      <c r="BE11" s="33">
        <v>0</v>
      </c>
      <c r="BF11" s="33">
        <v>0</v>
      </c>
      <c r="BG11" s="33">
        <v>0</v>
      </c>
      <c r="BH11" s="33">
        <v>0</v>
      </c>
      <c r="BI11" s="33">
        <f>'8一般公共预算基本支出表（纵向）'!D33</f>
        <v>44.082</v>
      </c>
    </row>
  </sheetData>
  <mergeCells count="45"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E6"/>
    <mergeCell ref="BF4:BF6"/>
    <mergeCell ref="BG4:BG6"/>
    <mergeCell ref="BH4:BH6"/>
    <mergeCell ref="BI4:BI6"/>
    <mergeCell ref="U4:AQ5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4333333333333" customWidth="1"/>
    <col min="4" max="4" width="12.4833333333333" customWidth="1"/>
    <col min="5" max="6" width="10.2583333333333" customWidth="1"/>
    <col min="7" max="7" width="9.09166666666667" customWidth="1"/>
    <col min="8" max="8" width="10.2583333333333" customWidth="1"/>
    <col min="9" max="9" width="12.4833333333333" customWidth="1"/>
    <col min="10" max="10" width="9.63333333333333" customWidth="1"/>
    <col min="11" max="11" width="9.90833333333333" customWidth="1"/>
  </cols>
  <sheetData>
    <row r="1" ht="16.35" customHeight="1" spans="1:11">
      <c r="A1" s="1"/>
      <c r="J1" s="16" t="s">
        <v>358</v>
      </c>
      <c r="K1" s="16"/>
    </row>
    <row r="2" ht="44.85" customHeight="1" spans="1:11">
      <c r="A2" s="17" t="s">
        <v>15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2.4" customHeight="1" spans="1:11">
      <c r="A3" s="11" t="str">
        <f>'8一般公共预算基本支出表（纵向）'!A2</f>
        <v>部门：127018_益阳市赫山区兰溪镇中心学校</v>
      </c>
      <c r="B3" s="11"/>
      <c r="C3" s="11"/>
      <c r="D3" s="11"/>
      <c r="E3" s="11"/>
      <c r="F3" s="11"/>
      <c r="G3" s="11"/>
      <c r="H3" s="11"/>
      <c r="I3" s="11"/>
      <c r="J3" s="9" t="s">
        <v>31</v>
      </c>
      <c r="K3" s="9"/>
    </row>
    <row r="4" ht="42.25" customHeight="1" spans="1:11">
      <c r="A4" s="4" t="s">
        <v>155</v>
      </c>
      <c r="B4" s="4" t="s">
        <v>156</v>
      </c>
      <c r="C4" s="4" t="s">
        <v>202</v>
      </c>
      <c r="D4" s="4" t="s">
        <v>187</v>
      </c>
      <c r="E4" s="4"/>
      <c r="F4" s="4"/>
      <c r="G4" s="4"/>
      <c r="H4" s="4"/>
      <c r="I4" s="4" t="s">
        <v>191</v>
      </c>
      <c r="J4" s="4"/>
      <c r="K4" s="4"/>
    </row>
    <row r="5" ht="39.65" customHeight="1" spans="1:11">
      <c r="A5" s="4"/>
      <c r="B5" s="4"/>
      <c r="C5" s="4"/>
      <c r="D5" s="4" t="s">
        <v>135</v>
      </c>
      <c r="E5" s="4" t="s">
        <v>359</v>
      </c>
      <c r="F5" s="4" t="s">
        <v>360</v>
      </c>
      <c r="G5" s="4" t="s">
        <v>299</v>
      </c>
      <c r="H5" s="4" t="s">
        <v>300</v>
      </c>
      <c r="I5" s="4" t="s">
        <v>135</v>
      </c>
      <c r="J5" s="4" t="s">
        <v>203</v>
      </c>
      <c r="K5" s="4" t="s">
        <v>361</v>
      </c>
    </row>
    <row r="6" ht="19.55" customHeight="1" spans="1:11">
      <c r="A6" s="26" t="s">
        <v>355</v>
      </c>
      <c r="B6" s="27"/>
      <c r="C6" s="28">
        <f t="shared" ref="C6:H6" si="0">C9</f>
        <v>3095.4662</v>
      </c>
      <c r="D6" s="28">
        <f t="shared" si="0"/>
        <v>2987.6164</v>
      </c>
      <c r="E6" s="28">
        <f t="shared" si="0"/>
        <v>1993.874</v>
      </c>
      <c r="F6" s="28">
        <f t="shared" si="0"/>
        <v>604.9016</v>
      </c>
      <c r="G6" s="28">
        <f t="shared" si="0"/>
        <v>241.9184</v>
      </c>
      <c r="H6" s="28">
        <f t="shared" si="0"/>
        <v>146.9224</v>
      </c>
      <c r="I6" s="28"/>
      <c r="J6" s="28"/>
      <c r="K6" s="28"/>
    </row>
    <row r="7" ht="19.55" customHeight="1" spans="1:11">
      <c r="A7" s="29" t="s">
        <v>165</v>
      </c>
      <c r="B7" s="29" t="s">
        <v>226</v>
      </c>
      <c r="C7" s="28">
        <f t="shared" ref="C7:H7" si="1">C9</f>
        <v>3095.4662</v>
      </c>
      <c r="D7" s="28">
        <f t="shared" si="1"/>
        <v>2987.6164</v>
      </c>
      <c r="E7" s="28">
        <f t="shared" si="1"/>
        <v>1993.874</v>
      </c>
      <c r="F7" s="28">
        <f t="shared" si="1"/>
        <v>604.9016</v>
      </c>
      <c r="G7" s="28">
        <f t="shared" si="1"/>
        <v>241.9184</v>
      </c>
      <c r="H7" s="28">
        <f t="shared" si="1"/>
        <v>146.9224</v>
      </c>
      <c r="I7" s="28"/>
      <c r="J7" s="28"/>
      <c r="K7" s="28"/>
    </row>
    <row r="8" ht="19.55" customHeight="1" spans="1:11">
      <c r="A8" s="30" t="s">
        <v>356</v>
      </c>
      <c r="B8" s="30" t="s">
        <v>357</v>
      </c>
      <c r="C8" s="28">
        <f t="shared" ref="C8:H8" si="2">C9</f>
        <v>3095.4662</v>
      </c>
      <c r="D8" s="28">
        <f t="shared" si="2"/>
        <v>2987.6164</v>
      </c>
      <c r="E8" s="28">
        <f t="shared" si="2"/>
        <v>1993.874</v>
      </c>
      <c r="F8" s="28">
        <f t="shared" si="2"/>
        <v>604.9016</v>
      </c>
      <c r="G8" s="28">
        <f t="shared" si="2"/>
        <v>241.9184</v>
      </c>
      <c r="H8" s="28">
        <f t="shared" si="2"/>
        <v>146.9224</v>
      </c>
      <c r="I8" s="28"/>
      <c r="J8" s="28"/>
      <c r="K8" s="28"/>
    </row>
    <row r="9" ht="19.55" customHeight="1" spans="1:11">
      <c r="A9" s="30" t="s">
        <v>173</v>
      </c>
      <c r="B9" s="30" t="s">
        <v>174</v>
      </c>
      <c r="C9" s="6">
        <f>'9一般公共预算基本支出表（横向）'!C11</f>
        <v>3095.4662</v>
      </c>
      <c r="D9" s="6">
        <f>E9+F9+G9+H9</f>
        <v>2987.6164</v>
      </c>
      <c r="E9" s="21">
        <f>'9一般公共预算基本支出表（横向）'!E11</f>
        <v>1993.874</v>
      </c>
      <c r="F9" s="21">
        <f>'9一般公共预算基本支出表（横向）'!K11</f>
        <v>604.9016</v>
      </c>
      <c r="G9" s="21">
        <f>'9一般公共预算基本支出表（横向）'!R11</f>
        <v>241.9184</v>
      </c>
      <c r="H9" s="21">
        <f>'9一般公共预算基本支出表（横向）'!S11</f>
        <v>146.9224</v>
      </c>
      <c r="I9" s="6"/>
      <c r="J9" s="21"/>
      <c r="K9" s="21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975" customWidth="1"/>
    <col min="4" max="19" width="7.69166666666667" customWidth="1"/>
  </cols>
  <sheetData>
    <row r="1" ht="16.35" customHeight="1" spans="18:19">
      <c r="R1" s="16" t="s">
        <v>362</v>
      </c>
      <c r="S1" s="16"/>
    </row>
    <row r="2" ht="50" customHeight="1" spans="1:19">
      <c r="A2" s="10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ht="24.15" customHeight="1" spans="1:19">
      <c r="A3" s="11" t="str">
        <f>'10工资福利(政府预算)'!A3</f>
        <v>部门：127018_益阳市赫山区兰溪镇中心学校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9" t="s">
        <v>31</v>
      </c>
      <c r="S3" s="9"/>
    </row>
    <row r="4" ht="26.7" customHeight="1" spans="1:19">
      <c r="A4" s="4" t="s">
        <v>155</v>
      </c>
      <c r="B4" s="4" t="s">
        <v>156</v>
      </c>
      <c r="C4" s="4" t="s">
        <v>202</v>
      </c>
      <c r="D4" s="4" t="s">
        <v>363</v>
      </c>
      <c r="E4" s="4"/>
      <c r="F4" s="4"/>
      <c r="G4" s="4"/>
      <c r="H4" s="4"/>
      <c r="I4" s="4" t="s">
        <v>364</v>
      </c>
      <c r="J4" s="4"/>
      <c r="K4" s="4"/>
      <c r="L4" s="4"/>
      <c r="M4" s="4"/>
      <c r="N4" s="4"/>
      <c r="O4" s="4" t="s">
        <v>299</v>
      </c>
      <c r="P4" s="4" t="s">
        <v>365</v>
      </c>
      <c r="Q4" s="4"/>
      <c r="R4" s="4"/>
      <c r="S4" s="4"/>
    </row>
    <row r="5" ht="56.05" customHeight="1" spans="1:19">
      <c r="A5" s="4"/>
      <c r="B5" s="4"/>
      <c r="C5" s="4"/>
      <c r="D5" s="4" t="s">
        <v>135</v>
      </c>
      <c r="E5" s="4" t="s">
        <v>322</v>
      </c>
      <c r="F5" s="4" t="s">
        <v>323</v>
      </c>
      <c r="G5" s="4" t="s">
        <v>325</v>
      </c>
      <c r="H5" s="4" t="s">
        <v>326</v>
      </c>
      <c r="I5" s="4" t="s">
        <v>135</v>
      </c>
      <c r="J5" s="4" t="s">
        <v>327</v>
      </c>
      <c r="K5" s="4" t="s">
        <v>328</v>
      </c>
      <c r="L5" s="4" t="s">
        <v>329</v>
      </c>
      <c r="M5" s="4" t="s">
        <v>330</v>
      </c>
      <c r="N5" s="4" t="s">
        <v>332</v>
      </c>
      <c r="O5" s="4"/>
      <c r="P5" s="4" t="s">
        <v>135</v>
      </c>
      <c r="Q5" s="4" t="s">
        <v>324</v>
      </c>
      <c r="R5" s="4" t="s">
        <v>331</v>
      </c>
      <c r="S5" s="4" t="s">
        <v>300</v>
      </c>
    </row>
    <row r="6" ht="19.55" customHeight="1" spans="1:19">
      <c r="A6" s="26" t="s">
        <v>355</v>
      </c>
      <c r="B6" s="27"/>
      <c r="C6" s="13">
        <f t="shared" ref="C6:J6" si="0">C9</f>
        <v>2987.6164</v>
      </c>
      <c r="D6" s="13">
        <f t="shared" si="0"/>
        <v>1993.874</v>
      </c>
      <c r="E6" s="13">
        <f t="shared" si="0"/>
        <v>1321.164</v>
      </c>
      <c r="F6" s="13">
        <f t="shared" si="0"/>
        <v>0</v>
      </c>
      <c r="G6" s="13">
        <f t="shared" si="0"/>
        <v>0</v>
      </c>
      <c r="H6" s="13">
        <f t="shared" si="0"/>
        <v>672.71</v>
      </c>
      <c r="I6" s="13">
        <f t="shared" si="0"/>
        <v>604.9016</v>
      </c>
      <c r="J6" s="13">
        <f t="shared" si="0"/>
        <v>318.9235</v>
      </c>
      <c r="K6" s="13"/>
      <c r="L6" s="13">
        <f>L9</f>
        <v>285.9781</v>
      </c>
      <c r="M6" s="13"/>
      <c r="N6" s="13"/>
      <c r="O6" s="13">
        <f>O9</f>
        <v>241.9184</v>
      </c>
      <c r="P6" s="13">
        <f>P9</f>
        <v>146.9224</v>
      </c>
      <c r="Q6" s="13"/>
      <c r="R6" s="13"/>
      <c r="S6" s="13">
        <f>S9</f>
        <v>146.9224</v>
      </c>
    </row>
    <row r="7" ht="19.55" customHeight="1" spans="1:19">
      <c r="A7" s="29" t="s">
        <v>165</v>
      </c>
      <c r="B7" s="29" t="s">
        <v>226</v>
      </c>
      <c r="C7" s="13">
        <f t="shared" ref="C7:J7" si="1">C9</f>
        <v>2987.6164</v>
      </c>
      <c r="D7" s="13">
        <f t="shared" si="1"/>
        <v>1993.874</v>
      </c>
      <c r="E7" s="13">
        <f t="shared" si="1"/>
        <v>1321.164</v>
      </c>
      <c r="F7" s="13">
        <f t="shared" si="1"/>
        <v>0</v>
      </c>
      <c r="G7" s="13">
        <f t="shared" si="1"/>
        <v>0</v>
      </c>
      <c r="H7" s="13">
        <f t="shared" si="1"/>
        <v>672.71</v>
      </c>
      <c r="I7" s="13">
        <f t="shared" si="1"/>
        <v>604.9016</v>
      </c>
      <c r="J7" s="13">
        <f t="shared" si="1"/>
        <v>318.9235</v>
      </c>
      <c r="K7" s="13"/>
      <c r="L7" s="13">
        <f>L9</f>
        <v>285.9781</v>
      </c>
      <c r="M7" s="13"/>
      <c r="N7" s="13"/>
      <c r="O7" s="13">
        <f>O9</f>
        <v>241.9184</v>
      </c>
      <c r="P7" s="13">
        <f>P9</f>
        <v>146.9224</v>
      </c>
      <c r="Q7" s="13"/>
      <c r="R7" s="13"/>
      <c r="S7" s="13">
        <f>S9</f>
        <v>146.9224</v>
      </c>
    </row>
    <row r="8" ht="19.55" customHeight="1" spans="1:19">
      <c r="A8" s="30" t="s">
        <v>356</v>
      </c>
      <c r="B8" s="30" t="s">
        <v>357</v>
      </c>
      <c r="C8" s="13">
        <f t="shared" ref="C8:J8" si="2">C9</f>
        <v>2987.6164</v>
      </c>
      <c r="D8" s="13">
        <f t="shared" si="2"/>
        <v>1993.874</v>
      </c>
      <c r="E8" s="13">
        <f t="shared" si="2"/>
        <v>1321.164</v>
      </c>
      <c r="F8" s="13">
        <f t="shared" si="2"/>
        <v>0</v>
      </c>
      <c r="G8" s="13">
        <f t="shared" si="2"/>
        <v>0</v>
      </c>
      <c r="H8" s="13">
        <f t="shared" si="2"/>
        <v>672.71</v>
      </c>
      <c r="I8" s="13">
        <f t="shared" si="2"/>
        <v>604.9016</v>
      </c>
      <c r="J8" s="13">
        <f t="shared" si="2"/>
        <v>318.9235</v>
      </c>
      <c r="K8" s="13"/>
      <c r="L8" s="13">
        <f>L9</f>
        <v>285.9781</v>
      </c>
      <c r="M8" s="13"/>
      <c r="N8" s="13"/>
      <c r="O8" s="13">
        <f>O9</f>
        <v>241.9184</v>
      </c>
      <c r="P8" s="13">
        <f>P9</f>
        <v>146.9224</v>
      </c>
      <c r="Q8" s="13"/>
      <c r="R8" s="13"/>
      <c r="S8" s="13">
        <f>S9</f>
        <v>146.9224</v>
      </c>
    </row>
    <row r="9" ht="19.55" customHeight="1" spans="1:19">
      <c r="A9" s="30" t="s">
        <v>173</v>
      </c>
      <c r="B9" s="30" t="s">
        <v>174</v>
      </c>
      <c r="C9" s="6">
        <f>D9+I9+O9+P9</f>
        <v>2987.6164</v>
      </c>
      <c r="D9" s="21">
        <f>E9+H9+F9+G9</f>
        <v>1993.874</v>
      </c>
      <c r="E9" s="21">
        <f>'8一般公共预算基本支出表（纵向）'!D8</f>
        <v>1321.164</v>
      </c>
      <c r="F9" s="21">
        <f>'8一般公共预算基本支出表（纵向）'!D9</f>
        <v>0</v>
      </c>
      <c r="G9" s="21">
        <f>'8一般公共预算基本支出表（纵向）'!D10</f>
        <v>0</v>
      </c>
      <c r="H9" s="21">
        <f>'8一般公共预算基本支出表（纵向）'!D11</f>
        <v>672.71</v>
      </c>
      <c r="I9" s="6">
        <f>J9+L9</f>
        <v>604.9016</v>
      </c>
      <c r="J9" s="21">
        <f>'9一般公共预算基本支出表（横向）'!L11</f>
        <v>318.9235</v>
      </c>
      <c r="K9" s="21"/>
      <c r="L9" s="21">
        <f>'9一般公共预算基本支出表（横向）'!N11</f>
        <v>285.9781</v>
      </c>
      <c r="M9" s="21"/>
      <c r="N9" s="21"/>
      <c r="O9" s="21">
        <f>'9一般公共预算基本支出表（横向）'!R11</f>
        <v>241.9184</v>
      </c>
      <c r="P9" s="6">
        <f>S9</f>
        <v>146.9224</v>
      </c>
      <c r="Q9" s="21"/>
      <c r="R9" s="21"/>
      <c r="S9" s="21">
        <f>'9一般公共预算基本支出表（横向）'!S11</f>
        <v>146.9224</v>
      </c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4" sqref="A4:A5"/>
    </sheetView>
  </sheetViews>
  <sheetFormatPr defaultColWidth="10" defaultRowHeight="13.5" outlineLevelCol="7"/>
  <cols>
    <col min="1" max="1" width="19.5416666666667" customWidth="1"/>
    <col min="2" max="2" width="41.525" customWidth="1"/>
    <col min="3" max="3" width="16.4166666666667" customWidth="1"/>
    <col min="4" max="4" width="13.4333333333333" customWidth="1"/>
    <col min="5" max="5" width="11.125" customWidth="1"/>
    <col min="6" max="6" width="12.075" customWidth="1"/>
    <col min="7" max="7" width="11.9416666666667" customWidth="1"/>
    <col min="8" max="8" width="11.5333333333333" customWidth="1"/>
  </cols>
  <sheetData>
    <row r="1" ht="16.35" customHeight="1" spans="8:8">
      <c r="H1" s="16" t="s">
        <v>366</v>
      </c>
    </row>
    <row r="2" ht="46.55" customHeight="1" spans="1:8">
      <c r="A2" s="17" t="s">
        <v>17</v>
      </c>
      <c r="B2" s="17"/>
      <c r="C2" s="17"/>
      <c r="D2" s="17"/>
      <c r="E2" s="17"/>
      <c r="F2" s="17"/>
      <c r="G2" s="17"/>
      <c r="H2" s="17"/>
    </row>
    <row r="3" ht="18.1" customHeight="1" spans="1:8">
      <c r="A3" s="11" t="str">
        <f>'11工资福利'!A3</f>
        <v>部门：127018_益阳市赫山区兰溪镇中心学校</v>
      </c>
      <c r="B3" s="11"/>
      <c r="C3" s="11"/>
      <c r="D3" s="11"/>
      <c r="E3" s="11"/>
      <c r="F3" s="11"/>
      <c r="G3" s="9" t="s">
        <v>31</v>
      </c>
      <c r="H3" s="9"/>
    </row>
    <row r="4" ht="23.25" customHeight="1" spans="1:8">
      <c r="A4" s="4" t="s">
        <v>155</v>
      </c>
      <c r="B4" s="4" t="s">
        <v>156</v>
      </c>
      <c r="C4" s="4" t="s">
        <v>293</v>
      </c>
      <c r="D4" s="4" t="s">
        <v>367</v>
      </c>
      <c r="E4" s="4" t="s">
        <v>316</v>
      </c>
      <c r="F4" s="4" t="s">
        <v>318</v>
      </c>
      <c r="G4" s="4" t="s">
        <v>368</v>
      </c>
      <c r="H4" s="4" t="s">
        <v>320</v>
      </c>
    </row>
    <row r="5" ht="23.25" customHeight="1" spans="1:8">
      <c r="A5" s="4"/>
      <c r="B5" s="4"/>
      <c r="C5" s="4"/>
      <c r="D5" s="4"/>
      <c r="E5" s="4"/>
      <c r="F5" s="4"/>
      <c r="G5" s="4"/>
      <c r="H5" s="4"/>
    </row>
    <row r="6" ht="19.55" customHeight="1" spans="1:8">
      <c r="A6" s="26" t="s">
        <v>355</v>
      </c>
      <c r="B6" s="27"/>
      <c r="C6" s="13">
        <f>C9</f>
        <v>44.082</v>
      </c>
      <c r="D6" s="13"/>
      <c r="E6" s="13"/>
      <c r="F6" s="13"/>
      <c r="G6" s="13">
        <f>G9</f>
        <v>0</v>
      </c>
      <c r="H6" s="13">
        <f>H9</f>
        <v>44.082</v>
      </c>
    </row>
    <row r="7" ht="19.55" customHeight="1" spans="1:8">
      <c r="A7" s="29" t="s">
        <v>165</v>
      </c>
      <c r="B7" s="29" t="s">
        <v>226</v>
      </c>
      <c r="C7" s="13">
        <f>C9</f>
        <v>44.082</v>
      </c>
      <c r="D7" s="13"/>
      <c r="E7" s="13"/>
      <c r="F7" s="13"/>
      <c r="G7" s="13">
        <f>G9</f>
        <v>0</v>
      </c>
      <c r="H7" s="13">
        <f>H9</f>
        <v>44.082</v>
      </c>
    </row>
    <row r="8" ht="19.55" customHeight="1" spans="1:8">
      <c r="A8" s="30" t="s">
        <v>356</v>
      </c>
      <c r="B8" s="30" t="s">
        <v>357</v>
      </c>
      <c r="C8" s="13">
        <f>C9</f>
        <v>44.082</v>
      </c>
      <c r="D8" s="13"/>
      <c r="E8" s="13"/>
      <c r="F8" s="13"/>
      <c r="G8" s="13">
        <f>G9</f>
        <v>0</v>
      </c>
      <c r="H8" s="13">
        <f>H9</f>
        <v>44.082</v>
      </c>
    </row>
    <row r="9" ht="19.55" customHeight="1" spans="1:8">
      <c r="A9" s="30" t="s">
        <v>173</v>
      </c>
      <c r="B9" s="30" t="s">
        <v>174</v>
      </c>
      <c r="C9" s="6">
        <f>'8一般公共预算基本支出表（纵向）'!D31</f>
        <v>44.082</v>
      </c>
      <c r="D9" s="21"/>
      <c r="E9" s="21"/>
      <c r="F9" s="21"/>
      <c r="G9" s="21">
        <f>'8一般公共预算基本支出表（纵向）'!D32</f>
        <v>0</v>
      </c>
      <c r="H9" s="21">
        <f>'8一般公共预算基本支出表（纵向）'!D33</f>
        <v>44.082</v>
      </c>
    </row>
  </sheetData>
  <mergeCells count="11">
    <mergeCell ref="A2:H2"/>
    <mergeCell ref="A3:F3"/>
    <mergeCell ref="G3:H3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15" width="7.69166666666667" customWidth="1"/>
  </cols>
  <sheetData>
    <row r="1" ht="16.35" customHeight="1" spans="14:15">
      <c r="N1" s="16" t="s">
        <v>369</v>
      </c>
      <c r="O1" s="16"/>
    </row>
    <row r="2" ht="40.5" customHeight="1" spans="1:15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ht="24.15" customHeight="1" spans="1:15">
      <c r="A3" s="11" t="str">
        <f>'12个人家庭(政府预算)'!A3</f>
        <v>部门：127018_益阳市赫山区兰溪镇中心学校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9" t="s">
        <v>31</v>
      </c>
      <c r="O3" s="9"/>
    </row>
    <row r="4" ht="24.15" customHeight="1" spans="1:15">
      <c r="A4" s="4" t="s">
        <v>155</v>
      </c>
      <c r="B4" s="4" t="s">
        <v>156</v>
      </c>
      <c r="C4" s="4" t="s">
        <v>293</v>
      </c>
      <c r="D4" s="4" t="s">
        <v>309</v>
      </c>
      <c r="E4" s="4" t="s">
        <v>310</v>
      </c>
      <c r="F4" s="4" t="s">
        <v>311</v>
      </c>
      <c r="G4" s="4" t="s">
        <v>312</v>
      </c>
      <c r="H4" s="4" t="s">
        <v>313</v>
      </c>
      <c r="I4" s="4" t="s">
        <v>314</v>
      </c>
      <c r="J4" s="4" t="s">
        <v>315</v>
      </c>
      <c r="K4" s="4" t="s">
        <v>316</v>
      </c>
      <c r="L4" s="4" t="s">
        <v>317</v>
      </c>
      <c r="M4" s="4" t="s">
        <v>319</v>
      </c>
      <c r="N4" s="4" t="s">
        <v>318</v>
      </c>
      <c r="O4" s="4" t="s">
        <v>320</v>
      </c>
    </row>
    <row r="5" ht="21.55" customHeight="1" spans="1: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9.55" customHeight="1" spans="1:15">
      <c r="A6" s="26" t="s">
        <v>355</v>
      </c>
      <c r="B6" s="27"/>
      <c r="C6" s="6">
        <f>D6+O6</f>
        <v>44.082</v>
      </c>
      <c r="D6" s="21">
        <f>D9</f>
        <v>0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>
        <f>O9</f>
        <v>44.082</v>
      </c>
    </row>
    <row r="7" ht="19.55" customHeight="1" spans="1:15">
      <c r="A7" s="29" t="s">
        <v>165</v>
      </c>
      <c r="B7" s="29" t="s">
        <v>226</v>
      </c>
      <c r="C7" s="6">
        <f>D7+O7</f>
        <v>44.082</v>
      </c>
      <c r="D7" s="21">
        <f>D8</f>
        <v>0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>
        <f>O9</f>
        <v>44.082</v>
      </c>
    </row>
    <row r="8" ht="19.55" customHeight="1" spans="1:15">
      <c r="A8" s="30" t="s">
        <v>356</v>
      </c>
      <c r="B8" s="30" t="s">
        <v>357</v>
      </c>
      <c r="C8" s="6">
        <f>D8+O8</f>
        <v>44.082</v>
      </c>
      <c r="D8" s="21">
        <f>D9</f>
        <v>0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>
        <f>O9</f>
        <v>44.082</v>
      </c>
    </row>
    <row r="9" ht="19.55" customHeight="1" spans="1:15">
      <c r="A9" s="30" t="s">
        <v>173</v>
      </c>
      <c r="B9" s="30" t="s">
        <v>174</v>
      </c>
      <c r="C9" s="6">
        <f>D9+O9</f>
        <v>44.082</v>
      </c>
      <c r="D9" s="21">
        <f>'12个人家庭(政府预算)'!G9</f>
        <v>0</v>
      </c>
      <c r="E9" s="21"/>
      <c r="F9" s="21"/>
      <c r="G9" s="21"/>
      <c r="H9" s="21"/>
      <c r="I9" s="21"/>
      <c r="J9" s="21"/>
      <c r="K9" s="21"/>
      <c r="L9" s="21"/>
      <c r="M9" s="21"/>
      <c r="N9" s="21"/>
      <c r="O9" s="21">
        <f>'12个人家庭(政府预算)'!H9</f>
        <v>44.082</v>
      </c>
    </row>
  </sheetData>
  <mergeCells count="19"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tabSelected="1" workbookViewId="0">
      <selection activeCell="C6" sqref="C6:N6"/>
    </sheetView>
  </sheetViews>
  <sheetFormatPr defaultColWidth="10" defaultRowHeight="13.5"/>
  <cols>
    <col min="1" max="1" width="19.5416666666667" customWidth="1"/>
    <col min="2" max="2" width="41.525" customWidth="1"/>
    <col min="3" max="3" width="9.63333333333333" customWidth="1"/>
    <col min="4" max="4" width="8.41666666666667" customWidth="1"/>
    <col min="5" max="5" width="7.775" customWidth="1"/>
    <col min="6" max="14" width="7.18333333333333" customWidth="1"/>
    <col min="15" max="15" width="8.55" customWidth="1"/>
    <col min="16" max="17" width="7.18333333333333" customWidth="1"/>
  </cols>
  <sheetData>
    <row r="1" ht="16.35" customHeight="1" spans="16:17">
      <c r="P1" s="16" t="s">
        <v>370</v>
      </c>
      <c r="Q1" s="16"/>
    </row>
    <row r="2" ht="36.2" customHeight="1" spans="1:17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17">
      <c r="A3" s="11" t="str">
        <f>'13个人家庭'!A3</f>
        <v>部门：127018_益阳市赫山区兰溪镇中心学校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9" t="s">
        <v>31</v>
      </c>
      <c r="Q3" s="9"/>
    </row>
    <row r="4" ht="28.45" customHeight="1" spans="1:17">
      <c r="A4" s="4" t="s">
        <v>155</v>
      </c>
      <c r="B4" s="4" t="s">
        <v>156</v>
      </c>
      <c r="C4" s="4" t="s">
        <v>293</v>
      </c>
      <c r="D4" s="4" t="s">
        <v>188</v>
      </c>
      <c r="E4" s="4"/>
      <c r="F4" s="4"/>
      <c r="G4" s="4"/>
      <c r="H4" s="4"/>
      <c r="I4" s="4"/>
      <c r="J4" s="4"/>
      <c r="K4" s="4"/>
      <c r="L4" s="4"/>
      <c r="M4" s="4"/>
      <c r="N4" s="4"/>
      <c r="O4" s="4" t="s">
        <v>191</v>
      </c>
      <c r="P4" s="4"/>
      <c r="Q4" s="4"/>
    </row>
    <row r="5" ht="36.2" customHeight="1" spans="1:17">
      <c r="A5" s="4"/>
      <c r="B5" s="4"/>
      <c r="C5" s="4"/>
      <c r="D5" s="4" t="s">
        <v>135</v>
      </c>
      <c r="E5" s="4" t="s">
        <v>371</v>
      </c>
      <c r="F5" s="4" t="s">
        <v>346</v>
      </c>
      <c r="G5" s="4" t="s">
        <v>347</v>
      </c>
      <c r="H5" s="4" t="s">
        <v>372</v>
      </c>
      <c r="I5" s="4" t="s">
        <v>353</v>
      </c>
      <c r="J5" s="4" t="s">
        <v>348</v>
      </c>
      <c r="K5" s="4" t="s">
        <v>343</v>
      </c>
      <c r="L5" s="4" t="s">
        <v>305</v>
      </c>
      <c r="M5" s="4" t="s">
        <v>373</v>
      </c>
      <c r="N5" s="4" t="s">
        <v>374</v>
      </c>
      <c r="O5" s="4" t="s">
        <v>135</v>
      </c>
      <c r="P5" s="4" t="s">
        <v>224</v>
      </c>
      <c r="Q5" s="4" t="s">
        <v>361</v>
      </c>
    </row>
    <row r="6" ht="19.55" customHeight="1" spans="1:17">
      <c r="A6" s="26" t="s">
        <v>355</v>
      </c>
      <c r="B6" s="27"/>
      <c r="C6" s="28">
        <v>63.7678</v>
      </c>
      <c r="D6" s="28">
        <v>63.7678</v>
      </c>
      <c r="E6" s="21">
        <v>19.13034</v>
      </c>
      <c r="F6" s="21">
        <v>9.56517</v>
      </c>
      <c r="G6" s="21">
        <v>9.56517</v>
      </c>
      <c r="H6" s="28"/>
      <c r="I6" s="28"/>
      <c r="J6" s="21"/>
      <c r="K6" s="28"/>
      <c r="L6" s="28"/>
      <c r="M6" s="21">
        <v>9.56517</v>
      </c>
      <c r="N6" s="28">
        <v>15.94195</v>
      </c>
      <c r="O6" s="28"/>
      <c r="P6" s="28"/>
      <c r="Q6" s="28"/>
    </row>
    <row r="7" ht="19.55" customHeight="1" spans="1:17">
      <c r="A7" s="29" t="s">
        <v>165</v>
      </c>
      <c r="B7" s="29" t="s">
        <v>226</v>
      </c>
      <c r="C7" s="28">
        <v>63.7678</v>
      </c>
      <c r="D7" s="28">
        <v>63.7678</v>
      </c>
      <c r="E7" s="21">
        <v>19.13034</v>
      </c>
      <c r="F7" s="21">
        <v>9.56517</v>
      </c>
      <c r="G7" s="21">
        <v>9.56517</v>
      </c>
      <c r="H7" s="28"/>
      <c r="I7" s="28"/>
      <c r="J7" s="21"/>
      <c r="K7" s="28"/>
      <c r="L7" s="28"/>
      <c r="M7" s="21">
        <v>9.56517</v>
      </c>
      <c r="N7" s="28">
        <v>15.94195</v>
      </c>
      <c r="O7" s="28"/>
      <c r="P7" s="28"/>
      <c r="Q7" s="28"/>
    </row>
    <row r="8" ht="19.55" customHeight="1" spans="1:17">
      <c r="A8" s="30" t="s">
        <v>356</v>
      </c>
      <c r="B8" s="30" t="s">
        <v>357</v>
      </c>
      <c r="C8" s="28">
        <v>63.7678</v>
      </c>
      <c r="D8" s="28">
        <v>63.7678</v>
      </c>
      <c r="E8" s="21">
        <v>19.13034</v>
      </c>
      <c r="F8" s="21">
        <v>9.56517</v>
      </c>
      <c r="G8" s="21">
        <v>9.56517</v>
      </c>
      <c r="H8" s="28"/>
      <c r="I8" s="28"/>
      <c r="J8" s="21"/>
      <c r="K8" s="28"/>
      <c r="L8" s="28"/>
      <c r="M8" s="21">
        <v>9.56517</v>
      </c>
      <c r="N8" s="28">
        <v>15.94195</v>
      </c>
      <c r="O8" s="28"/>
      <c r="P8" s="28"/>
      <c r="Q8" s="28"/>
    </row>
    <row r="9" ht="19.55" customHeight="1" spans="1:17">
      <c r="A9" s="30" t="s">
        <v>173</v>
      </c>
      <c r="B9" s="30" t="s">
        <v>174</v>
      </c>
      <c r="C9" s="6">
        <f>'15商品服务'!C9</f>
        <v>63.7678</v>
      </c>
      <c r="D9" s="21">
        <f>'15商品服务'!C9</f>
        <v>63.7678</v>
      </c>
      <c r="E9" s="21">
        <f>C9*0.3</f>
        <v>19.13034</v>
      </c>
      <c r="F9" s="21">
        <f>C9*0.15</f>
        <v>9.56517</v>
      </c>
      <c r="G9" s="21">
        <f>C9*0.15</f>
        <v>9.56517</v>
      </c>
      <c r="H9" s="21"/>
      <c r="I9" s="21"/>
      <c r="J9" s="21"/>
      <c r="K9" s="21"/>
      <c r="L9" s="21"/>
      <c r="M9" s="21">
        <f>C9*0.15</f>
        <v>9.56517</v>
      </c>
      <c r="N9" s="21">
        <f>C9*0.25</f>
        <v>15.94195</v>
      </c>
      <c r="O9" s="21"/>
      <c r="P9" s="21"/>
      <c r="Q9" s="21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3" width="10.7166666666667" customWidth="1"/>
    <col min="4" max="30" width="7.18333333333333" customWidth="1"/>
  </cols>
  <sheetData>
    <row r="1" ht="13.8" customHeight="1" spans="3:30">
      <c r="C1" s="1"/>
      <c r="AC1" s="16" t="s">
        <v>375</v>
      </c>
      <c r="AD1" s="16"/>
    </row>
    <row r="2" ht="43.95" customHeight="1" spans="1:30">
      <c r="A2" s="17" t="s">
        <v>20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ht="24.15" customHeight="1" spans="1:30">
      <c r="A3" s="11" t="str">
        <f>'14商品服务(政府预算)'!A3</f>
        <v>部门：127018_益阳市赫山区兰溪镇中心学校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31</v>
      </c>
      <c r="AD3" s="9"/>
    </row>
    <row r="4" ht="25" customHeight="1" spans="1:30">
      <c r="A4" s="4" t="s">
        <v>155</v>
      </c>
      <c r="B4" s="4" t="s">
        <v>156</v>
      </c>
      <c r="C4" s="4" t="s">
        <v>376</v>
      </c>
      <c r="D4" s="4" t="s">
        <v>333</v>
      </c>
      <c r="E4" s="4" t="s">
        <v>334</v>
      </c>
      <c r="F4" s="4" t="s">
        <v>335</v>
      </c>
      <c r="G4" s="4" t="s">
        <v>336</v>
      </c>
      <c r="H4" s="4" t="s">
        <v>337</v>
      </c>
      <c r="I4" s="4" t="s">
        <v>338</v>
      </c>
      <c r="J4" s="4" t="s">
        <v>339</v>
      </c>
      <c r="K4" s="4" t="s">
        <v>340</v>
      </c>
      <c r="L4" s="4" t="s">
        <v>341</v>
      </c>
      <c r="M4" s="4" t="s">
        <v>342</v>
      </c>
      <c r="N4" s="4" t="s">
        <v>343</v>
      </c>
      <c r="O4" s="4" t="s">
        <v>373</v>
      </c>
      <c r="P4" s="4" t="s">
        <v>345</v>
      </c>
      <c r="Q4" s="4" t="s">
        <v>346</v>
      </c>
      <c r="R4" s="4" t="s">
        <v>347</v>
      </c>
      <c r="S4" s="4" t="s">
        <v>348</v>
      </c>
      <c r="T4" s="4" t="s">
        <v>349</v>
      </c>
      <c r="U4" s="4" t="s">
        <v>350</v>
      </c>
      <c r="V4" s="4" t="s">
        <v>351</v>
      </c>
      <c r="W4" s="4" t="s">
        <v>352</v>
      </c>
      <c r="X4" s="4" t="s">
        <v>353</v>
      </c>
      <c r="Y4" s="4" t="s">
        <v>303</v>
      </c>
      <c r="Z4" s="4" t="s">
        <v>304</v>
      </c>
      <c r="AA4" s="4" t="s">
        <v>305</v>
      </c>
      <c r="AB4" s="4" t="s">
        <v>306</v>
      </c>
      <c r="AC4" s="4" t="s">
        <v>354</v>
      </c>
      <c r="AD4" s="4" t="s">
        <v>374</v>
      </c>
    </row>
    <row r="5" ht="21.55" customHeight="1" spans="1:30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ht="19.55" customHeight="1" spans="1:30">
      <c r="A6" s="26" t="s">
        <v>355</v>
      </c>
      <c r="B6" s="27"/>
      <c r="C6" s="28">
        <f>C9</f>
        <v>63.7678</v>
      </c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>
        <f>Y9</f>
        <v>26.3072</v>
      </c>
      <c r="Z6" s="28">
        <f>Z9</f>
        <v>37.4606</v>
      </c>
      <c r="AA6" s="28"/>
      <c r="AB6" s="28"/>
      <c r="AC6" s="28"/>
      <c r="AD6" s="28"/>
    </row>
    <row r="7" ht="19.55" customHeight="1" spans="1:30">
      <c r="A7" s="29" t="s">
        <v>165</v>
      </c>
      <c r="B7" s="29" t="s">
        <v>226</v>
      </c>
      <c r="C7" s="28">
        <f>C9</f>
        <v>63.7678</v>
      </c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>
        <f>Y9</f>
        <v>26.3072</v>
      </c>
      <c r="Z7" s="28">
        <f>Z9</f>
        <v>37.4606</v>
      </c>
      <c r="AA7" s="28"/>
      <c r="AB7" s="28"/>
      <c r="AC7" s="28"/>
      <c r="AD7" s="28"/>
    </row>
    <row r="8" ht="19.55" customHeight="1" spans="1:30">
      <c r="A8" s="30" t="s">
        <v>356</v>
      </c>
      <c r="B8" s="30" t="s">
        <v>357</v>
      </c>
      <c r="C8" s="28">
        <f>C9</f>
        <v>63.7678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>
        <f>Y9</f>
        <v>26.3072</v>
      </c>
      <c r="Z8" s="28">
        <f>Z9</f>
        <v>37.4606</v>
      </c>
      <c r="AA8" s="28"/>
      <c r="AB8" s="28"/>
      <c r="AC8" s="28"/>
      <c r="AD8" s="28"/>
    </row>
    <row r="9" ht="19.55" customHeight="1" spans="1:30">
      <c r="A9" s="30" t="s">
        <v>173</v>
      </c>
      <c r="B9" s="30" t="s">
        <v>174</v>
      </c>
      <c r="C9" s="21">
        <f>'8一般公共预算基本支出表（纵向）'!C16</f>
        <v>63.7678</v>
      </c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>
        <f>'8一般公共预算基本支出表（纵向）'!E28</f>
        <v>26.3072</v>
      </c>
      <c r="Z9" s="21">
        <f>'8一般公共预算基本支出表（纵向）'!E29</f>
        <v>37.4606</v>
      </c>
      <c r="AA9" s="21"/>
      <c r="AB9" s="21"/>
      <c r="AC9" s="21"/>
      <c r="AD9" s="21"/>
    </row>
  </sheetData>
  <mergeCells count="34"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C6" sqref="C6:H8"/>
    </sheetView>
  </sheetViews>
  <sheetFormatPr defaultColWidth="10" defaultRowHeight="13.5" outlineLevelRow="7" outlineLevelCol="7"/>
  <cols>
    <col min="1" max="1" width="12.8916666666667" customWidth="1"/>
    <col min="2" max="2" width="29.7166666666667" customWidth="1"/>
    <col min="3" max="3" width="20.7583333333333" customWidth="1"/>
    <col min="4" max="4" width="12.35" customWidth="1"/>
    <col min="5" max="5" width="10.3166666666667" customWidth="1"/>
    <col min="6" max="6" width="14.1166666666667" customWidth="1"/>
    <col min="7" max="8" width="13.7" customWidth="1"/>
  </cols>
  <sheetData>
    <row r="1" ht="16.35" customHeight="1" spans="1:8">
      <c r="A1" s="1"/>
      <c r="G1" s="16" t="s">
        <v>377</v>
      </c>
      <c r="H1" s="16"/>
    </row>
    <row r="2" ht="33.6" customHeight="1" spans="1:8">
      <c r="A2" s="17" t="s">
        <v>21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'15商品服务'!A3</f>
        <v>部门：127018_益阳市赫山区兰溪镇中心学校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378</v>
      </c>
      <c r="B4" s="4" t="s">
        <v>379</v>
      </c>
      <c r="C4" s="4" t="s">
        <v>380</v>
      </c>
      <c r="D4" s="4" t="s">
        <v>381</v>
      </c>
      <c r="E4" s="4" t="s">
        <v>382</v>
      </c>
      <c r="F4" s="4"/>
      <c r="G4" s="4"/>
      <c r="H4" s="4" t="s">
        <v>383</v>
      </c>
    </row>
    <row r="5" ht="25.85" customHeight="1" spans="1:8">
      <c r="A5" s="4"/>
      <c r="B5" s="4"/>
      <c r="C5" s="4"/>
      <c r="D5" s="4"/>
      <c r="E5" s="4" t="s">
        <v>137</v>
      </c>
      <c r="F5" s="4" t="s">
        <v>384</v>
      </c>
      <c r="G5" s="4" t="s">
        <v>385</v>
      </c>
      <c r="H5" s="4"/>
    </row>
    <row r="6" ht="22.8" customHeight="1" spans="1:8">
      <c r="A6" s="14"/>
      <c r="B6" s="14" t="s">
        <v>135</v>
      </c>
      <c r="C6" s="13"/>
      <c r="D6" s="13"/>
      <c r="E6" s="13"/>
      <c r="F6" s="13"/>
      <c r="G6" s="13"/>
      <c r="H6" s="13"/>
    </row>
    <row r="7" ht="22.8" customHeight="1" spans="1:8">
      <c r="A7" s="12">
        <f>封面!E4</f>
        <v>127018</v>
      </c>
      <c r="B7" s="12" t="str">
        <f>封面!E5</f>
        <v>益阳市赫山区兰溪镇中心学校</v>
      </c>
      <c r="C7" s="13"/>
      <c r="D7" s="13"/>
      <c r="E7" s="13"/>
      <c r="F7" s="13"/>
      <c r="G7" s="13"/>
      <c r="H7" s="13"/>
    </row>
    <row r="8" ht="22.8" customHeight="1" spans="1:8">
      <c r="A8" s="19">
        <f>A7</f>
        <v>127018</v>
      </c>
      <c r="B8" s="19" t="str">
        <f>B7</f>
        <v>益阳市赫山区兰溪镇中心学校</v>
      </c>
      <c r="C8" s="21"/>
      <c r="D8" s="21"/>
      <c r="E8" s="6"/>
      <c r="F8" s="21"/>
      <c r="G8" s="21"/>
      <c r="H8" s="21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4" customWidth="1"/>
    <col min="2" max="2" width="24.8333333333333" customWidth="1"/>
    <col min="3" max="3" width="16.15" customWidth="1"/>
    <col min="4" max="4" width="12.8916666666667" customWidth="1"/>
    <col min="5" max="5" width="12.75" customWidth="1"/>
    <col min="6" max="6" width="13.8416666666667" customWidth="1"/>
    <col min="7" max="7" width="14.1166666666667" customWidth="1"/>
    <col min="8" max="8" width="16.2833333333333" customWidth="1"/>
  </cols>
  <sheetData>
    <row r="1" ht="16.35" customHeight="1" spans="1:8">
      <c r="A1" s="1"/>
      <c r="G1" s="16" t="s">
        <v>386</v>
      </c>
      <c r="H1" s="16"/>
    </row>
    <row r="2" ht="38.8" customHeight="1" spans="1:8">
      <c r="A2" s="17" t="s">
        <v>22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'16三公'!A3</f>
        <v>部门：127018_益阳市赫山区兰溪镇中心学校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155</v>
      </c>
      <c r="B4" s="4" t="s">
        <v>156</v>
      </c>
      <c r="C4" s="4" t="s">
        <v>135</v>
      </c>
      <c r="D4" s="4" t="s">
        <v>387</v>
      </c>
      <c r="E4" s="4"/>
      <c r="F4" s="4"/>
      <c r="G4" s="4"/>
      <c r="H4" s="4" t="s">
        <v>158</v>
      </c>
    </row>
    <row r="5" ht="19.8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7.6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workbookViewId="0">
      <selection activeCell="A1" sqref="A1"/>
    </sheetView>
  </sheetViews>
  <sheetFormatPr defaultColWidth="10" defaultRowHeight="13.5" outlineLevelCol="2"/>
  <cols>
    <col min="1" max="1" width="6.375" customWidth="1"/>
    <col min="2" max="2" width="9.90833333333333" customWidth="1"/>
    <col min="3" max="3" width="52.3833333333333" customWidth="1"/>
  </cols>
  <sheetData>
    <row r="1" ht="32.75" customHeight="1" spans="1:3">
      <c r="A1" s="1"/>
      <c r="B1" s="10" t="s">
        <v>4</v>
      </c>
      <c r="C1" s="10"/>
    </row>
    <row r="2" ht="25" customHeight="1" spans="2:3">
      <c r="B2" s="10"/>
      <c r="C2" s="10"/>
    </row>
    <row r="3" ht="31.05" customHeight="1" spans="2:3">
      <c r="B3" s="29" t="s">
        <v>5</v>
      </c>
      <c r="C3" s="29"/>
    </row>
    <row r="4" ht="32.55" customHeight="1" spans="2:3">
      <c r="B4" s="58">
        <v>1</v>
      </c>
      <c r="C4" s="59" t="s">
        <v>6</v>
      </c>
    </row>
    <row r="5" ht="32.55" customHeight="1" spans="2:3">
      <c r="B5" s="58">
        <v>2</v>
      </c>
      <c r="C5" s="60" t="s">
        <v>7</v>
      </c>
    </row>
    <row r="6" ht="32.55" customHeight="1" spans="2:3">
      <c r="B6" s="58">
        <v>3</v>
      </c>
      <c r="C6" s="59" t="s">
        <v>8</v>
      </c>
    </row>
    <row r="7" ht="32.55" customHeight="1" spans="2:3">
      <c r="B7" s="58">
        <v>4</v>
      </c>
      <c r="C7" s="59" t="s">
        <v>9</v>
      </c>
    </row>
    <row r="8" ht="32.55" customHeight="1" spans="2:3">
      <c r="B8" s="58">
        <v>5</v>
      </c>
      <c r="C8" s="59" t="s">
        <v>10</v>
      </c>
    </row>
    <row r="9" ht="32.55" customHeight="1" spans="2:3">
      <c r="B9" s="58">
        <v>6</v>
      </c>
      <c r="C9" s="59" t="s">
        <v>11</v>
      </c>
    </row>
    <row r="10" ht="32.55" customHeight="1" spans="2:3">
      <c r="B10" s="58">
        <v>7</v>
      </c>
      <c r="C10" s="59" t="s">
        <v>12</v>
      </c>
    </row>
    <row r="11" ht="32.55" customHeight="1" spans="2:3">
      <c r="B11" s="58">
        <v>8</v>
      </c>
      <c r="C11" s="59" t="s">
        <v>13</v>
      </c>
    </row>
    <row r="12" ht="32.55" customHeight="1" spans="2:3">
      <c r="B12" s="58">
        <v>9</v>
      </c>
      <c r="C12" s="59" t="s">
        <v>14</v>
      </c>
    </row>
    <row r="13" ht="32.55" customHeight="1" spans="2:3">
      <c r="B13" s="58">
        <v>10</v>
      </c>
      <c r="C13" s="59" t="s">
        <v>15</v>
      </c>
    </row>
    <row r="14" ht="32.55" customHeight="1" spans="2:3">
      <c r="B14" s="58">
        <v>11</v>
      </c>
      <c r="C14" s="59" t="s">
        <v>16</v>
      </c>
    </row>
    <row r="15" ht="32.55" customHeight="1" spans="2:3">
      <c r="B15" s="58">
        <v>12</v>
      </c>
      <c r="C15" s="59" t="s">
        <v>17</v>
      </c>
    </row>
    <row r="16" ht="32.55" customHeight="1" spans="2:3">
      <c r="B16" s="58">
        <v>13</v>
      </c>
      <c r="C16" s="59" t="s">
        <v>18</v>
      </c>
    </row>
    <row r="17" ht="32.55" customHeight="1" spans="2:3">
      <c r="B17" s="58">
        <v>14</v>
      </c>
      <c r="C17" s="59" t="s">
        <v>19</v>
      </c>
    </row>
    <row r="18" ht="32.55" customHeight="1" spans="2:3">
      <c r="B18" s="58">
        <v>15</v>
      </c>
      <c r="C18" s="59" t="s">
        <v>20</v>
      </c>
    </row>
    <row r="19" ht="32.55" customHeight="1" spans="2:3">
      <c r="B19" s="58">
        <v>16</v>
      </c>
      <c r="C19" s="59" t="s">
        <v>21</v>
      </c>
    </row>
    <row r="20" ht="32.55" customHeight="1" spans="2:3">
      <c r="B20" s="58">
        <v>17</v>
      </c>
      <c r="C20" s="59" t="s">
        <v>22</v>
      </c>
    </row>
    <row r="21" ht="32.55" customHeight="1" spans="2:3">
      <c r="B21" s="58">
        <v>18</v>
      </c>
      <c r="C21" s="59" t="s">
        <v>23</v>
      </c>
    </row>
    <row r="22" ht="32.55" customHeight="1" spans="2:3">
      <c r="B22" s="58">
        <v>19</v>
      </c>
      <c r="C22" s="59" t="s">
        <v>24</v>
      </c>
    </row>
    <row r="23" ht="32.55" customHeight="1" spans="2:3">
      <c r="B23" s="58">
        <v>20</v>
      </c>
      <c r="C23" s="59" t="s">
        <v>25</v>
      </c>
    </row>
    <row r="24" ht="32.55" customHeight="1" spans="2:3">
      <c r="B24" s="58">
        <v>21</v>
      </c>
      <c r="C24" s="59" t="s">
        <v>26</v>
      </c>
    </row>
    <row r="25" ht="32.55" customHeight="1" spans="2:3">
      <c r="B25" s="58">
        <v>22</v>
      </c>
      <c r="C25" s="59" t="s">
        <v>27</v>
      </c>
    </row>
    <row r="26" ht="32.55" customHeight="1" spans="2:3">
      <c r="B26" s="58">
        <v>23</v>
      </c>
      <c r="C26" s="59" t="s">
        <v>28</v>
      </c>
    </row>
    <row r="27" ht="32.55" customHeight="1" spans="2:3">
      <c r="B27" s="58">
        <v>24</v>
      </c>
      <c r="C27" s="59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4.475" customWidth="1"/>
    <col min="2" max="2" width="4.75" customWidth="1"/>
    <col min="3" max="3" width="5.01666666666667" customWidth="1"/>
    <col min="4" max="4" width="6.65" customWidth="1"/>
    <col min="5" max="5" width="16.4166666666667" customWidth="1"/>
    <col min="6" max="6" width="11.8083333333333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388</v>
      </c>
      <c r="T1" s="16"/>
    </row>
    <row r="2" ht="47.4" customHeight="1" spans="1:17">
      <c r="A2" s="17" t="s">
        <v>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20">
      <c r="A3" s="11" t="str">
        <f>'17政府性基金'!A3</f>
        <v>部门：127018_益阳市赫山区兰溪镇中心学校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7.6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186</v>
      </c>
      <c r="G4" s="4" t="s">
        <v>187</v>
      </c>
      <c r="H4" s="4" t="s">
        <v>188</v>
      </c>
      <c r="I4" s="4" t="s">
        <v>189</v>
      </c>
      <c r="J4" s="4" t="s">
        <v>190</v>
      </c>
      <c r="K4" s="4" t="s">
        <v>191</v>
      </c>
      <c r="L4" s="4" t="s">
        <v>192</v>
      </c>
      <c r="M4" s="4" t="s">
        <v>193</v>
      </c>
      <c r="N4" s="4" t="s">
        <v>194</v>
      </c>
      <c r="O4" s="4" t="s">
        <v>195</v>
      </c>
      <c r="P4" s="4" t="s">
        <v>196</v>
      </c>
      <c r="Q4" s="4" t="s">
        <v>197</v>
      </c>
      <c r="R4" s="4" t="s">
        <v>198</v>
      </c>
      <c r="S4" s="4" t="s">
        <v>199</v>
      </c>
      <c r="T4" s="4" t="s">
        <v>200</v>
      </c>
    </row>
    <row r="5" ht="19.8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3.8" customWidth="1"/>
    <col min="2" max="3" width="3.93333333333333" customWidth="1"/>
    <col min="4" max="4" width="6.78333333333333" customWidth="1"/>
    <col min="5" max="5" width="15.875" customWidth="1"/>
    <col min="6" max="6" width="9.225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389</v>
      </c>
      <c r="T1" s="16"/>
    </row>
    <row r="2" ht="47.4" customHeight="1" spans="1:20">
      <c r="A2" s="17" t="s">
        <v>24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21.55" customHeight="1" spans="1:20">
      <c r="A3" s="11" t="str">
        <f>'18政府性基金(政府预算)'!A3</f>
        <v>部门：127018_益阳市赫山区兰溪镇中心学校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9.3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202</v>
      </c>
      <c r="G4" s="4" t="s">
        <v>157</v>
      </c>
      <c r="H4" s="4"/>
      <c r="I4" s="4"/>
      <c r="J4" s="4"/>
      <c r="K4" s="4" t="s">
        <v>158</v>
      </c>
      <c r="L4" s="4"/>
      <c r="M4" s="4"/>
      <c r="N4" s="4"/>
      <c r="O4" s="4"/>
      <c r="P4" s="4"/>
      <c r="Q4" s="4"/>
      <c r="R4" s="4"/>
      <c r="S4" s="4"/>
      <c r="T4" s="4"/>
    </row>
    <row r="5" ht="50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 t="s">
        <v>135</v>
      </c>
      <c r="H5" s="4" t="s">
        <v>203</v>
      </c>
      <c r="I5" s="4" t="s">
        <v>204</v>
      </c>
      <c r="J5" s="4" t="s">
        <v>195</v>
      </c>
      <c r="K5" s="4" t="s">
        <v>135</v>
      </c>
      <c r="L5" s="4" t="s">
        <v>206</v>
      </c>
      <c r="M5" s="4" t="s">
        <v>207</v>
      </c>
      <c r="N5" s="4" t="s">
        <v>197</v>
      </c>
      <c r="O5" s="4" t="s">
        <v>208</v>
      </c>
      <c r="P5" s="4" t="s">
        <v>209</v>
      </c>
      <c r="Q5" s="4" t="s">
        <v>210</v>
      </c>
      <c r="R5" s="4" t="s">
        <v>193</v>
      </c>
      <c r="S5" s="4" t="s">
        <v>196</v>
      </c>
      <c r="T5" s="4" t="s">
        <v>200</v>
      </c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1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333333333333" customWidth="1"/>
    <col min="4" max="4" width="12.75" customWidth="1"/>
    <col min="5" max="5" width="16.4166666666667" customWidth="1"/>
    <col min="6" max="6" width="14.1166666666667" customWidth="1"/>
    <col min="7" max="7" width="15.3333333333333" customWidth="1"/>
    <col min="8" max="8" width="17.6416666666667" customWidth="1"/>
  </cols>
  <sheetData>
    <row r="1" ht="16.35" customHeight="1" spans="1:8">
      <c r="A1" s="1"/>
      <c r="H1" s="16" t="s">
        <v>390</v>
      </c>
    </row>
    <row r="2" ht="38.8" customHeight="1" spans="1:8">
      <c r="A2" s="17" t="s">
        <v>391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'19政府性基金（部门预算）'!A3</f>
        <v>部门：127018_益阳市赫山区兰溪镇中心学校</v>
      </c>
      <c r="B3" s="11"/>
      <c r="C3" s="11"/>
      <c r="D3" s="11"/>
      <c r="E3" s="11"/>
      <c r="F3" s="11"/>
      <c r="G3" s="11"/>
      <c r="H3" s="9" t="s">
        <v>31</v>
      </c>
    </row>
    <row r="4" ht="19.8" customHeight="1" spans="1:8">
      <c r="A4" s="4" t="s">
        <v>155</v>
      </c>
      <c r="B4" s="4" t="s">
        <v>156</v>
      </c>
      <c r="C4" s="4" t="s">
        <v>135</v>
      </c>
      <c r="D4" s="4" t="s">
        <v>392</v>
      </c>
      <c r="E4" s="4"/>
      <c r="F4" s="4"/>
      <c r="G4" s="4"/>
      <c r="H4" s="4" t="s">
        <v>158</v>
      </c>
    </row>
    <row r="5" ht="23.2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3.2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B10" sqref="B10"/>
    </sheetView>
  </sheetViews>
  <sheetFormatPr defaultColWidth="10" defaultRowHeight="13.5" outlineLevelCol="7"/>
  <cols>
    <col min="1" max="1" width="10.7166666666667" customWidth="1"/>
    <col min="2" max="2" width="22.8" customWidth="1"/>
    <col min="3" max="3" width="19.2666666666667" customWidth="1"/>
    <col min="4" max="4" width="16.6916666666667" customWidth="1"/>
    <col min="5" max="6" width="16.4166666666667" customWidth="1"/>
    <col min="7" max="8" width="17.6416666666667" customWidth="1"/>
  </cols>
  <sheetData>
    <row r="1" ht="16.35" customHeight="1" spans="1:8">
      <c r="A1" s="1"/>
      <c r="H1" s="16" t="s">
        <v>393</v>
      </c>
    </row>
    <row r="2" ht="38.8" customHeight="1" spans="1:8">
      <c r="A2" s="17" t="s">
        <v>26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'20国有资本经营预算'!A3</f>
        <v>部门：127018_益阳市赫山区兰溪镇中心学校</v>
      </c>
      <c r="B3" s="11"/>
      <c r="C3" s="11"/>
      <c r="D3" s="11"/>
      <c r="E3" s="11"/>
      <c r="F3" s="11"/>
      <c r="G3" s="11"/>
      <c r="H3" s="9" t="s">
        <v>31</v>
      </c>
    </row>
    <row r="4" ht="20.7" customHeight="1" spans="1:8">
      <c r="A4" s="4" t="s">
        <v>155</v>
      </c>
      <c r="B4" s="4" t="s">
        <v>156</v>
      </c>
      <c r="C4" s="4" t="s">
        <v>135</v>
      </c>
      <c r="D4" s="4" t="s">
        <v>394</v>
      </c>
      <c r="E4" s="4"/>
      <c r="F4" s="4"/>
      <c r="G4" s="4"/>
      <c r="H4" s="4" t="s">
        <v>158</v>
      </c>
    </row>
    <row r="5" ht="18.9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4.1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f t="shared" ref="C7:C12" si="0">H7</f>
        <v>160.2204</v>
      </c>
      <c r="D7" s="13"/>
      <c r="E7" s="13"/>
      <c r="F7" s="13"/>
      <c r="G7" s="13"/>
      <c r="H7" s="13">
        <f>H12</f>
        <v>160.2204</v>
      </c>
    </row>
    <row r="8" ht="22.8" customHeight="1" spans="1:8">
      <c r="A8" s="12">
        <f>'16三公'!A7</f>
        <v>127018</v>
      </c>
      <c r="B8" s="12" t="str">
        <f>'16三公'!B7</f>
        <v>益阳市赫山区兰溪镇中心学校</v>
      </c>
      <c r="C8" s="13">
        <f t="shared" si="0"/>
        <v>160.2204</v>
      </c>
      <c r="D8" s="13"/>
      <c r="E8" s="13"/>
      <c r="F8" s="13"/>
      <c r="G8" s="13"/>
      <c r="H8" s="13">
        <f>H12</f>
        <v>160.2204</v>
      </c>
    </row>
    <row r="9" ht="22.8" customHeight="1" spans="1:8">
      <c r="A9" s="20">
        <f>A8</f>
        <v>127018</v>
      </c>
      <c r="B9" s="20" t="str">
        <f>B8</f>
        <v>益阳市赫山区兰溪镇中心学校</v>
      </c>
      <c r="C9" s="13">
        <f t="shared" si="0"/>
        <v>160.2204</v>
      </c>
      <c r="D9" s="13"/>
      <c r="E9" s="13"/>
      <c r="F9" s="13"/>
      <c r="G9" s="13"/>
      <c r="H9" s="13">
        <f>H12</f>
        <v>160.2204</v>
      </c>
    </row>
    <row r="10" ht="22.8" customHeight="1" spans="1:8">
      <c r="A10" s="20" t="s">
        <v>395</v>
      </c>
      <c r="B10" s="20" t="s">
        <v>396</v>
      </c>
      <c r="C10" s="13">
        <f t="shared" si="0"/>
        <v>160.2204</v>
      </c>
      <c r="D10" s="13"/>
      <c r="E10" s="13"/>
      <c r="F10" s="13"/>
      <c r="G10" s="13"/>
      <c r="H10" s="13">
        <f>H12</f>
        <v>160.2204</v>
      </c>
    </row>
    <row r="11" ht="22.8" customHeight="1" spans="1:8">
      <c r="A11" s="20" t="s">
        <v>397</v>
      </c>
      <c r="B11" s="20" t="s">
        <v>398</v>
      </c>
      <c r="C11" s="13">
        <f t="shared" si="0"/>
        <v>160.2204</v>
      </c>
      <c r="D11" s="13"/>
      <c r="E11" s="13"/>
      <c r="F11" s="13"/>
      <c r="G11" s="13"/>
      <c r="H11" s="13">
        <f>H12</f>
        <v>160.2204</v>
      </c>
    </row>
    <row r="12" ht="22.8" customHeight="1" spans="1:8">
      <c r="A12" s="19" t="s">
        <v>399</v>
      </c>
      <c r="B12" s="19" t="s">
        <v>400</v>
      </c>
      <c r="C12" s="6">
        <f t="shared" si="0"/>
        <v>160.2204</v>
      </c>
      <c r="D12" s="6"/>
      <c r="E12" s="21"/>
      <c r="F12" s="21"/>
      <c r="G12" s="21"/>
      <c r="H12" s="21">
        <f>'1收支总表'!B32</f>
        <v>160.2204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opLeftCell="A6" workbookViewId="0">
      <selection activeCell="B10" sqref="B10"/>
    </sheetView>
  </sheetViews>
  <sheetFormatPr defaultColWidth="10" defaultRowHeight="13.5"/>
  <cols>
    <col min="1" max="1" width="10.0416666666667" customWidth="1"/>
    <col min="2" max="2" width="21.7083333333333" customWidth="1"/>
    <col min="3" max="3" width="13.3" customWidth="1"/>
    <col min="4" max="4" width="8.59166666666667" customWidth="1"/>
    <col min="5" max="14" width="7.69166666666667" customWidth="1"/>
    <col min="15" max="17" width="9.76666666666667" customWidth="1"/>
  </cols>
  <sheetData>
    <row r="1" ht="16.35" customHeight="1" spans="1:14">
      <c r="A1" s="1"/>
      <c r="M1" s="16" t="s">
        <v>401</v>
      </c>
      <c r="N1" s="16"/>
    </row>
    <row r="2" ht="45.7" customHeight="1" spans="1:14">
      <c r="A2" s="17" t="s">
        <v>27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ht="18.1" customHeight="1" spans="1:14">
      <c r="A3" s="11" t="str">
        <f>'21财政专户管理资金'!A3</f>
        <v>部门：127018_益阳市赫山区兰溪镇中心学校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9" t="s">
        <v>31</v>
      </c>
      <c r="N3" s="9"/>
    </row>
    <row r="4" ht="26.05" customHeight="1" spans="1:14">
      <c r="A4" s="4" t="s">
        <v>184</v>
      </c>
      <c r="B4" s="4" t="s">
        <v>402</v>
      </c>
      <c r="C4" s="4" t="s">
        <v>403</v>
      </c>
      <c r="D4" s="4"/>
      <c r="E4" s="4"/>
      <c r="F4" s="4"/>
      <c r="G4" s="4"/>
      <c r="H4" s="4"/>
      <c r="I4" s="4"/>
      <c r="J4" s="4"/>
      <c r="K4" s="4"/>
      <c r="L4" s="4"/>
      <c r="M4" s="4" t="s">
        <v>404</v>
      </c>
      <c r="N4" s="4"/>
    </row>
    <row r="5" ht="31.9" customHeight="1" spans="1:14">
      <c r="A5" s="4"/>
      <c r="B5" s="4"/>
      <c r="C5" s="4" t="s">
        <v>405</v>
      </c>
      <c r="D5" s="4" t="s">
        <v>138</v>
      </c>
      <c r="E5" s="4"/>
      <c r="F5" s="4"/>
      <c r="G5" s="4"/>
      <c r="H5" s="4"/>
      <c r="I5" s="4"/>
      <c r="J5" s="4" t="s">
        <v>406</v>
      </c>
      <c r="K5" s="4" t="s">
        <v>140</v>
      </c>
      <c r="L5" s="4" t="s">
        <v>141</v>
      </c>
      <c r="M5" s="4" t="s">
        <v>407</v>
      </c>
      <c r="N5" s="4" t="s">
        <v>408</v>
      </c>
    </row>
    <row r="6" ht="44.85" customHeight="1" spans="1:14">
      <c r="A6" s="4"/>
      <c r="B6" s="4"/>
      <c r="C6" s="4"/>
      <c r="D6" s="4" t="s">
        <v>409</v>
      </c>
      <c r="E6" s="4" t="s">
        <v>410</v>
      </c>
      <c r="F6" s="4" t="s">
        <v>411</v>
      </c>
      <c r="G6" s="4" t="s">
        <v>412</v>
      </c>
      <c r="H6" s="4" t="s">
        <v>413</v>
      </c>
      <c r="I6" s="4" t="s">
        <v>414</v>
      </c>
      <c r="J6" s="4"/>
      <c r="K6" s="4"/>
      <c r="L6" s="4"/>
      <c r="M6" s="4"/>
      <c r="N6" s="4"/>
    </row>
    <row r="7" ht="22.8" customHeight="1" spans="1:14">
      <c r="A7" s="14"/>
      <c r="B7" s="18" t="s">
        <v>135</v>
      </c>
      <c r="C7" s="13">
        <f>M8</f>
        <v>437.90613</v>
      </c>
      <c r="D7" s="13">
        <f>M8</f>
        <v>437.90613</v>
      </c>
      <c r="E7" s="13"/>
      <c r="F7" s="13"/>
      <c r="G7" s="13"/>
      <c r="H7" s="13"/>
      <c r="I7" s="13"/>
      <c r="J7" s="13"/>
      <c r="K7" s="13"/>
      <c r="L7" s="13"/>
      <c r="M7" s="13">
        <f>M8</f>
        <v>437.90613</v>
      </c>
      <c r="N7" s="14"/>
    </row>
    <row r="8" ht="22.8" customHeight="1" spans="1:14">
      <c r="A8" s="12">
        <f>'21财政专户管理资金'!$A$8</f>
        <v>127018</v>
      </c>
      <c r="B8" s="12" t="str">
        <f>'21财政专户管理资金'!B8</f>
        <v>益阳市赫山区兰溪镇中心学校</v>
      </c>
      <c r="C8" s="13">
        <f>D8</f>
        <v>437.90613</v>
      </c>
      <c r="D8" s="13">
        <f>M8</f>
        <v>437.90613</v>
      </c>
      <c r="E8" s="13"/>
      <c r="F8" s="13"/>
      <c r="G8" s="13"/>
      <c r="H8" s="13"/>
      <c r="I8" s="13"/>
      <c r="J8" s="13"/>
      <c r="K8" s="13"/>
      <c r="L8" s="13"/>
      <c r="M8" s="13">
        <f>SUM(M9:M28)</f>
        <v>437.90613</v>
      </c>
      <c r="N8" s="14"/>
    </row>
    <row r="9" ht="22.8" customHeight="1" spans="1:14">
      <c r="A9" s="8">
        <f>'21财政专户管理资金'!$A$8</f>
        <v>127018</v>
      </c>
      <c r="B9" s="19" t="s">
        <v>415</v>
      </c>
      <c r="C9" s="6">
        <f t="shared" ref="C9:C28" si="0">D9</f>
        <v>0</v>
      </c>
      <c r="D9" s="6">
        <f t="shared" ref="D9:D28" si="1">M9</f>
        <v>0</v>
      </c>
      <c r="E9" s="6"/>
      <c r="F9" s="6"/>
      <c r="G9" s="6"/>
      <c r="H9" s="6"/>
      <c r="I9" s="6"/>
      <c r="J9" s="6"/>
      <c r="K9" s="6"/>
      <c r="L9" s="6"/>
      <c r="M9" s="6">
        <v>0</v>
      </c>
      <c r="N9" s="5"/>
    </row>
    <row r="10" ht="22.8" customHeight="1" spans="1:14">
      <c r="A10" s="8">
        <f>'21财政专户管理资金'!$A$8</f>
        <v>127018</v>
      </c>
      <c r="B10" s="19" t="s">
        <v>416</v>
      </c>
      <c r="C10" s="6">
        <f t="shared" si="0"/>
        <v>0</v>
      </c>
      <c r="D10" s="6">
        <f t="shared" si="1"/>
        <v>0</v>
      </c>
      <c r="E10" s="6"/>
      <c r="F10" s="6"/>
      <c r="G10" s="6"/>
      <c r="H10" s="6"/>
      <c r="I10" s="6"/>
      <c r="J10" s="6"/>
      <c r="K10" s="6"/>
      <c r="L10" s="6"/>
      <c r="M10" s="6">
        <v>0</v>
      </c>
      <c r="N10" s="5"/>
    </row>
    <row r="11" ht="22.8" customHeight="1" spans="1:14">
      <c r="A11" s="8">
        <f>'21财政专户管理资金'!$A$8</f>
        <v>127018</v>
      </c>
      <c r="B11" s="19" t="s">
        <v>417</v>
      </c>
      <c r="C11" s="6">
        <f t="shared" si="0"/>
        <v>0</v>
      </c>
      <c r="D11" s="6">
        <f t="shared" si="1"/>
        <v>0</v>
      </c>
      <c r="E11" s="6"/>
      <c r="F11" s="6"/>
      <c r="G11" s="6"/>
      <c r="H11" s="6"/>
      <c r="I11" s="6"/>
      <c r="J11" s="6"/>
      <c r="K11" s="6"/>
      <c r="L11" s="6"/>
      <c r="M11" s="6">
        <v>0</v>
      </c>
      <c r="N11" s="5"/>
    </row>
    <row r="12" ht="22.8" customHeight="1" spans="1:14">
      <c r="A12" s="8">
        <f>'21财政专户管理资金'!$A$8</f>
        <v>127018</v>
      </c>
      <c r="B12" s="19" t="s">
        <v>418</v>
      </c>
      <c r="C12" s="6">
        <f t="shared" si="0"/>
        <v>0</v>
      </c>
      <c r="D12" s="6">
        <f t="shared" si="1"/>
        <v>0</v>
      </c>
      <c r="E12" s="6"/>
      <c r="F12" s="6"/>
      <c r="G12" s="6"/>
      <c r="H12" s="6"/>
      <c r="I12" s="6"/>
      <c r="J12" s="6"/>
      <c r="K12" s="6"/>
      <c r="L12" s="6"/>
      <c r="M12" s="6">
        <v>0</v>
      </c>
      <c r="N12" s="5"/>
    </row>
    <row r="13" ht="22.8" customHeight="1" spans="1:14">
      <c r="A13" s="8">
        <f>'21财政专户管理资金'!$A$8</f>
        <v>127018</v>
      </c>
      <c r="B13" s="19" t="s">
        <v>419</v>
      </c>
      <c r="C13" s="6">
        <f t="shared" si="0"/>
        <v>63.8</v>
      </c>
      <c r="D13" s="6">
        <f t="shared" si="1"/>
        <v>63.8</v>
      </c>
      <c r="E13" s="6"/>
      <c r="F13" s="6"/>
      <c r="G13" s="6"/>
      <c r="H13" s="6"/>
      <c r="I13" s="6"/>
      <c r="J13" s="6"/>
      <c r="K13" s="6"/>
      <c r="L13" s="6"/>
      <c r="M13" s="6">
        <f>VLOOKUP(B8,[2]Sheet1!$A:$AI,35,0)/10000</f>
        <v>63.8</v>
      </c>
      <c r="N13" s="5"/>
    </row>
    <row r="14" ht="22.8" customHeight="1" spans="1:14">
      <c r="A14" s="8">
        <f>'21财政专户管理资金'!$A$8</f>
        <v>127018</v>
      </c>
      <c r="B14" s="19" t="s">
        <v>420</v>
      </c>
      <c r="C14" s="6">
        <f t="shared" si="0"/>
        <v>0</v>
      </c>
      <c r="D14" s="6">
        <f t="shared" si="1"/>
        <v>0</v>
      </c>
      <c r="E14" s="6"/>
      <c r="F14" s="6"/>
      <c r="G14" s="6"/>
      <c r="H14" s="6"/>
      <c r="I14" s="6"/>
      <c r="J14" s="6"/>
      <c r="K14" s="6"/>
      <c r="L14" s="6"/>
      <c r="M14" s="6">
        <v>0</v>
      </c>
      <c r="N14" s="5"/>
    </row>
    <row r="15" ht="22.8" customHeight="1" spans="1:14">
      <c r="A15" s="8">
        <f>'21财政专户管理资金'!$A$8</f>
        <v>127018</v>
      </c>
      <c r="B15" s="19" t="s">
        <v>421</v>
      </c>
      <c r="C15" s="6">
        <f t="shared" si="0"/>
        <v>281.23261</v>
      </c>
      <c r="D15" s="6">
        <f t="shared" si="1"/>
        <v>281.23261</v>
      </c>
      <c r="E15" s="6"/>
      <c r="F15" s="6"/>
      <c r="G15" s="6"/>
      <c r="H15" s="6"/>
      <c r="I15" s="6"/>
      <c r="J15" s="6"/>
      <c r="K15" s="6"/>
      <c r="L15" s="6"/>
      <c r="M15" s="6">
        <f>VLOOKUP(B8,[2]Sheet1!$A:$V,22,0)/10000</f>
        <v>281.23261</v>
      </c>
      <c r="N15" s="5"/>
    </row>
    <row r="16" ht="22.8" customHeight="1" spans="1:14">
      <c r="A16" s="8">
        <f>'21财政专户管理资金'!$A$8</f>
        <v>127018</v>
      </c>
      <c r="B16" s="19" t="s">
        <v>422</v>
      </c>
      <c r="C16" s="6">
        <f t="shared" si="0"/>
        <v>45</v>
      </c>
      <c r="D16" s="6">
        <f t="shared" si="1"/>
        <v>45</v>
      </c>
      <c r="E16" s="6"/>
      <c r="F16" s="6"/>
      <c r="G16" s="6"/>
      <c r="H16" s="6"/>
      <c r="I16" s="6"/>
      <c r="J16" s="6"/>
      <c r="K16" s="6"/>
      <c r="L16" s="6"/>
      <c r="M16" s="6">
        <f>VLOOKUP(B8,[2]Sheet1!$A:$Z,26,0)/10000</f>
        <v>45</v>
      </c>
      <c r="N16" s="5"/>
    </row>
    <row r="17" ht="22.8" customHeight="1" spans="1:14">
      <c r="A17" s="8">
        <f>'21财政专户管理资金'!$A$8</f>
        <v>127018</v>
      </c>
      <c r="B17" s="19" t="s">
        <v>423</v>
      </c>
      <c r="C17" s="6">
        <f t="shared" si="0"/>
        <v>0</v>
      </c>
      <c r="D17" s="6">
        <f t="shared" si="1"/>
        <v>0</v>
      </c>
      <c r="E17" s="6"/>
      <c r="F17" s="6"/>
      <c r="G17" s="6"/>
      <c r="H17" s="6"/>
      <c r="I17" s="6"/>
      <c r="J17" s="6"/>
      <c r="K17" s="6"/>
      <c r="L17" s="6"/>
      <c r="M17" s="6">
        <v>0</v>
      </c>
      <c r="N17" s="5"/>
    </row>
    <row r="18" ht="22.8" customHeight="1" spans="1:14">
      <c r="A18" s="8">
        <f>'21财政专户管理资金'!$A$8</f>
        <v>127018</v>
      </c>
      <c r="B18" s="19" t="s">
        <v>424</v>
      </c>
      <c r="C18" s="6">
        <f t="shared" si="0"/>
        <v>0</v>
      </c>
      <c r="D18" s="6">
        <f t="shared" si="1"/>
        <v>0</v>
      </c>
      <c r="E18" s="6"/>
      <c r="F18" s="6"/>
      <c r="G18" s="6"/>
      <c r="H18" s="6"/>
      <c r="I18" s="6"/>
      <c r="J18" s="6"/>
      <c r="K18" s="6"/>
      <c r="L18" s="6"/>
      <c r="M18" s="6">
        <f>VLOOKUP(B8,[2]Sheet1!$A:$AE,31,0)/10000</f>
        <v>0</v>
      </c>
      <c r="N18" s="5"/>
    </row>
    <row r="19" ht="22.8" customHeight="1" spans="1:14">
      <c r="A19" s="8">
        <f>'21财政专户管理资金'!$A$8</f>
        <v>127018</v>
      </c>
      <c r="B19" s="19" t="s">
        <v>425</v>
      </c>
      <c r="C19" s="6">
        <f t="shared" si="0"/>
        <v>0</v>
      </c>
      <c r="D19" s="6">
        <f t="shared" si="1"/>
        <v>0</v>
      </c>
      <c r="E19" s="6"/>
      <c r="F19" s="6"/>
      <c r="G19" s="6"/>
      <c r="H19" s="6"/>
      <c r="I19" s="6"/>
      <c r="J19" s="6"/>
      <c r="K19" s="6"/>
      <c r="L19" s="6"/>
      <c r="M19" s="6">
        <v>0</v>
      </c>
      <c r="N19" s="5"/>
    </row>
    <row r="20" ht="22.8" customHeight="1" spans="1:14">
      <c r="A20" s="8">
        <f>'21财政专户管理资金'!$A$8</f>
        <v>127018</v>
      </c>
      <c r="B20" s="19" t="s">
        <v>426</v>
      </c>
      <c r="C20" s="6">
        <f t="shared" si="0"/>
        <v>2.671</v>
      </c>
      <c r="D20" s="6">
        <f t="shared" si="1"/>
        <v>2.671</v>
      </c>
      <c r="E20" s="6"/>
      <c r="F20" s="6"/>
      <c r="G20" s="6"/>
      <c r="H20" s="6"/>
      <c r="I20" s="6"/>
      <c r="J20" s="6"/>
      <c r="K20" s="6"/>
      <c r="L20" s="6"/>
      <c r="M20" s="6">
        <f>VLOOKUP(B8,[2]Sheet1!$A:$AD,30,0)/10000</f>
        <v>2.671</v>
      </c>
      <c r="N20" s="5"/>
    </row>
    <row r="21" ht="22.8" customHeight="1" spans="1:14">
      <c r="A21" s="8">
        <f>'21财政专户管理资金'!$A$8</f>
        <v>127018</v>
      </c>
      <c r="B21" s="19" t="s">
        <v>427</v>
      </c>
      <c r="C21" s="6">
        <f t="shared" si="0"/>
        <v>0</v>
      </c>
      <c r="D21" s="6">
        <f t="shared" si="1"/>
        <v>0</v>
      </c>
      <c r="E21" s="6"/>
      <c r="F21" s="6"/>
      <c r="G21" s="6"/>
      <c r="H21" s="6"/>
      <c r="I21" s="6"/>
      <c r="J21" s="6"/>
      <c r="K21" s="6"/>
      <c r="L21" s="6"/>
      <c r="M21" s="6">
        <v>0</v>
      </c>
      <c r="N21" s="5"/>
    </row>
    <row r="22" ht="22.8" customHeight="1" spans="1:14">
      <c r="A22" s="8">
        <f>'21财政专户管理资金'!$A$8</f>
        <v>127018</v>
      </c>
      <c r="B22" s="19" t="s">
        <v>428</v>
      </c>
      <c r="C22" s="6">
        <f t="shared" si="0"/>
        <v>0</v>
      </c>
      <c r="D22" s="6">
        <f t="shared" si="1"/>
        <v>0</v>
      </c>
      <c r="E22" s="6"/>
      <c r="F22" s="6"/>
      <c r="G22" s="6"/>
      <c r="H22" s="6"/>
      <c r="I22" s="6"/>
      <c r="J22" s="6"/>
      <c r="K22" s="6"/>
      <c r="L22" s="6"/>
      <c r="M22" s="6">
        <f>VLOOKUP(B8,[2]Sheet1!$A:$W,23,0)/10000</f>
        <v>0</v>
      </c>
      <c r="N22" s="5"/>
    </row>
    <row r="23" ht="22.8" customHeight="1" spans="1:14">
      <c r="A23" s="8">
        <f>'21财政专户管理资金'!$A$8</f>
        <v>127018</v>
      </c>
      <c r="B23" s="19" t="s">
        <v>429</v>
      </c>
      <c r="C23" s="6">
        <f t="shared" si="0"/>
        <v>0</v>
      </c>
      <c r="D23" s="6">
        <f t="shared" si="1"/>
        <v>0</v>
      </c>
      <c r="E23" s="6"/>
      <c r="F23" s="6"/>
      <c r="G23" s="6"/>
      <c r="H23" s="6"/>
      <c r="I23" s="6"/>
      <c r="J23" s="6"/>
      <c r="K23" s="6"/>
      <c r="L23" s="6"/>
      <c r="M23" s="6">
        <v>0</v>
      </c>
      <c r="N23" s="5"/>
    </row>
    <row r="24" ht="22.8" customHeight="1" spans="1:14">
      <c r="A24" s="8">
        <f>'21财政专户管理资金'!$A$8</f>
        <v>127018</v>
      </c>
      <c r="B24" s="19" t="s">
        <v>430</v>
      </c>
      <c r="C24" s="6">
        <f t="shared" si="0"/>
        <v>0</v>
      </c>
      <c r="D24" s="6">
        <f t="shared" si="1"/>
        <v>0</v>
      </c>
      <c r="E24" s="6"/>
      <c r="F24" s="6"/>
      <c r="G24" s="6"/>
      <c r="H24" s="6"/>
      <c r="I24" s="6"/>
      <c r="J24" s="6"/>
      <c r="K24" s="6"/>
      <c r="L24" s="6"/>
      <c r="M24" s="6">
        <f>VLOOKUP(B8,[2]Sheet1!$A:$AH,34,0)/10000</f>
        <v>0</v>
      </c>
      <c r="N24" s="5"/>
    </row>
    <row r="25" ht="22.8" customHeight="1" spans="1:14">
      <c r="A25" s="8">
        <f>'21财政专户管理资金'!$A$8</f>
        <v>127018</v>
      </c>
      <c r="B25" s="19" t="s">
        <v>431</v>
      </c>
      <c r="C25" s="6">
        <f t="shared" si="0"/>
        <v>45.20252</v>
      </c>
      <c r="D25" s="6">
        <f t="shared" si="1"/>
        <v>45.20252</v>
      </c>
      <c r="E25" s="6"/>
      <c r="F25" s="6"/>
      <c r="G25" s="6"/>
      <c r="H25" s="6"/>
      <c r="I25" s="6"/>
      <c r="J25" s="6"/>
      <c r="K25" s="6"/>
      <c r="L25" s="6"/>
      <c r="M25" s="6">
        <f>VLOOKUP(B8,[2]Sheet1!$A:$AA,27,0)/10000</f>
        <v>45.20252</v>
      </c>
      <c r="N25" s="5"/>
    </row>
    <row r="26" ht="22.8" customHeight="1" spans="1:14">
      <c r="A26" s="8">
        <f>'21财政专户管理资金'!$A$8</f>
        <v>127018</v>
      </c>
      <c r="B26" s="19" t="s">
        <v>432</v>
      </c>
      <c r="C26" s="6">
        <f t="shared" si="0"/>
        <v>0</v>
      </c>
      <c r="D26" s="6">
        <f t="shared" si="1"/>
        <v>0</v>
      </c>
      <c r="E26" s="6"/>
      <c r="F26" s="6"/>
      <c r="G26" s="6"/>
      <c r="H26" s="6"/>
      <c r="I26" s="6"/>
      <c r="J26" s="6"/>
      <c r="K26" s="6"/>
      <c r="L26" s="6"/>
      <c r="M26" s="6">
        <f>VLOOKUP(B8,[2]Sheet1!$A:$X,24,0)/10000</f>
        <v>0</v>
      </c>
      <c r="N26" s="5"/>
    </row>
    <row r="27" ht="22.8" customHeight="1" spans="1:14">
      <c r="A27" s="8">
        <f>'21财政专户管理资金'!$A$8</f>
        <v>127018</v>
      </c>
      <c r="B27" s="19" t="s">
        <v>433</v>
      </c>
      <c r="C27" s="6">
        <f t="shared" si="0"/>
        <v>0</v>
      </c>
      <c r="D27" s="6">
        <f t="shared" si="1"/>
        <v>0</v>
      </c>
      <c r="E27" s="6"/>
      <c r="F27" s="6"/>
      <c r="G27" s="6"/>
      <c r="H27" s="6"/>
      <c r="I27" s="6"/>
      <c r="J27" s="6"/>
      <c r="K27" s="6"/>
      <c r="L27" s="6"/>
      <c r="M27" s="6">
        <f>VLOOKUP(B8,[2]Sheet1!$A:$Y,25,0)/10000</f>
        <v>0</v>
      </c>
      <c r="N27" s="5"/>
    </row>
    <row r="28" ht="22.8" customHeight="1" spans="1:14">
      <c r="A28" s="8">
        <f>'21财政专户管理资金'!$A$8</f>
        <v>127018</v>
      </c>
      <c r="B28" s="19" t="s">
        <v>434</v>
      </c>
      <c r="C28" s="6">
        <f t="shared" si="0"/>
        <v>0</v>
      </c>
      <c r="D28" s="6">
        <f t="shared" si="1"/>
        <v>0</v>
      </c>
      <c r="E28" s="6"/>
      <c r="F28" s="6"/>
      <c r="G28" s="6"/>
      <c r="H28" s="6"/>
      <c r="I28" s="6"/>
      <c r="J28" s="6"/>
      <c r="K28" s="6"/>
      <c r="L28" s="6"/>
      <c r="M28" s="6">
        <f>VLOOKUP(B8,[2]Sheet1!$A:$AC,29,0)/10000</f>
        <v>0</v>
      </c>
      <c r="N28" s="5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7"/>
  <sheetViews>
    <sheetView workbookViewId="0">
      <pane ySplit="5" topLeftCell="A6" activePane="bottomLeft" state="frozen"/>
      <selection/>
      <selection pane="bottomLeft" activeCell="C7" sqref="C7:C226"/>
    </sheetView>
  </sheetViews>
  <sheetFormatPr defaultColWidth="10" defaultRowHeight="13.5"/>
  <cols>
    <col min="1" max="1" width="6.78333333333333" customWidth="1"/>
    <col min="2" max="2" width="15.0666666666667" customWidth="1"/>
    <col min="3" max="3" width="8.55" customWidth="1"/>
    <col min="4" max="4" width="12.2083333333333" customWidth="1"/>
    <col min="5" max="5" width="7.45833333333333" customWidth="1"/>
    <col min="6" max="6" width="8.14166666666667" customWidth="1"/>
    <col min="7" max="7" width="11.2583333333333" customWidth="1"/>
    <col min="8" max="8" width="18.1833333333333" customWidth="1"/>
    <col min="9" max="9" width="9.5" customWidth="1"/>
    <col min="10" max="10" width="8.95" customWidth="1"/>
    <col min="11" max="11" width="8.14166666666667" customWidth="1"/>
    <col min="12" max="12" width="9.76666666666667" customWidth="1"/>
    <col min="13" max="13" width="16.825" customWidth="1"/>
    <col min="14" max="16" width="9.76666666666667" customWidth="1"/>
  </cols>
  <sheetData>
    <row r="1" ht="16.3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6" t="s">
        <v>435</v>
      </c>
    </row>
    <row r="2" ht="37.95" customHeight="1" spans="1:13">
      <c r="A2" s="1"/>
      <c r="B2" s="1"/>
      <c r="C2" s="10" t="s">
        <v>436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21.55" customHeight="1" spans="1:13">
      <c r="A3" s="11" t="str">
        <f>'22专项清单'!A3</f>
        <v>部门：127018_益阳市赫山区兰溪镇中心学校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9" t="s">
        <v>31</v>
      </c>
      <c r="M3" s="9"/>
    </row>
    <row r="4" ht="33.6" customHeight="1" spans="1:13">
      <c r="A4" s="4" t="s">
        <v>184</v>
      </c>
      <c r="B4" s="4" t="s">
        <v>437</v>
      </c>
      <c r="C4" s="4" t="s">
        <v>438</v>
      </c>
      <c r="D4" s="4" t="s">
        <v>439</v>
      </c>
      <c r="E4" s="4" t="s">
        <v>440</v>
      </c>
      <c r="F4" s="4"/>
      <c r="G4" s="4"/>
      <c r="H4" s="4"/>
      <c r="I4" s="4"/>
      <c r="J4" s="4"/>
      <c r="K4" s="4"/>
      <c r="L4" s="4"/>
      <c r="M4" s="4"/>
    </row>
    <row r="5" ht="36.2" customHeight="1" spans="1:13">
      <c r="A5" s="4"/>
      <c r="B5" s="4"/>
      <c r="C5" s="4"/>
      <c r="D5" s="4"/>
      <c r="E5" s="4" t="s">
        <v>441</v>
      </c>
      <c r="F5" s="4" t="s">
        <v>442</v>
      </c>
      <c r="G5" s="4" t="s">
        <v>443</v>
      </c>
      <c r="H5" s="4" t="s">
        <v>444</v>
      </c>
      <c r="I5" s="4" t="s">
        <v>445</v>
      </c>
      <c r="J5" s="4" t="s">
        <v>446</v>
      </c>
      <c r="K5" s="4" t="s">
        <v>447</v>
      </c>
      <c r="L5" s="4" t="s">
        <v>448</v>
      </c>
      <c r="M5" s="4" t="s">
        <v>449</v>
      </c>
    </row>
    <row r="6" ht="18.1" customHeight="1" spans="1:13">
      <c r="A6" s="12">
        <f>'22专项清单'!A8</f>
        <v>127018</v>
      </c>
      <c r="B6" s="12" t="str">
        <f>'22专项清单'!B8</f>
        <v>益阳市赫山区兰溪镇中心学校</v>
      </c>
      <c r="C6" s="13">
        <f>'22专项清单'!C7</f>
        <v>437.90613</v>
      </c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24.4" customHeight="1" spans="1:13">
      <c r="A7" s="5">
        <f>$A$6</f>
        <v>127018</v>
      </c>
      <c r="B7" s="5" t="s">
        <v>415</v>
      </c>
      <c r="C7" s="6">
        <f>VLOOKUP(B7,'22专项清单'!B:C,2,0)</f>
        <v>0</v>
      </c>
      <c r="D7" s="5" t="s">
        <v>415</v>
      </c>
      <c r="E7" s="15" t="s">
        <v>450</v>
      </c>
      <c r="F7" s="15" t="s">
        <v>451</v>
      </c>
      <c r="G7" s="5" t="s">
        <v>452</v>
      </c>
      <c r="H7" s="5" t="s">
        <v>453</v>
      </c>
      <c r="I7" s="5"/>
      <c r="J7" s="5"/>
      <c r="K7" s="5" t="s">
        <v>454</v>
      </c>
      <c r="L7" s="5" t="s">
        <v>455</v>
      </c>
      <c r="M7" s="5"/>
    </row>
    <row r="8" ht="24.4" customHeight="1" spans="1:13">
      <c r="A8" s="5"/>
      <c r="B8" s="5"/>
      <c r="C8" s="6"/>
      <c r="D8" s="5"/>
      <c r="E8" s="15"/>
      <c r="F8" s="15" t="s">
        <v>456</v>
      </c>
      <c r="G8" s="5"/>
      <c r="H8" s="5"/>
      <c r="I8" s="5"/>
      <c r="J8" s="5"/>
      <c r="K8" s="5"/>
      <c r="L8" s="5"/>
      <c r="M8" s="5"/>
    </row>
    <row r="9" ht="24.4" customHeight="1" spans="1:13">
      <c r="A9" s="5"/>
      <c r="B9" s="5"/>
      <c r="C9" s="6"/>
      <c r="D9" s="5"/>
      <c r="E9" s="15"/>
      <c r="F9" s="15" t="s">
        <v>457</v>
      </c>
      <c r="G9" s="5"/>
      <c r="H9" s="5"/>
      <c r="I9" s="5"/>
      <c r="J9" s="5"/>
      <c r="K9" s="5"/>
      <c r="L9" s="5"/>
      <c r="M9" s="5"/>
    </row>
    <row r="10" ht="24.4" customHeight="1" spans="1:13">
      <c r="A10" s="5"/>
      <c r="B10" s="5"/>
      <c r="C10" s="6"/>
      <c r="D10" s="5"/>
      <c r="E10" s="15" t="s">
        <v>458</v>
      </c>
      <c r="F10" s="15" t="s">
        <v>459</v>
      </c>
      <c r="G10" s="5"/>
      <c r="H10" s="5"/>
      <c r="I10" s="5"/>
      <c r="J10" s="5"/>
      <c r="K10" s="5"/>
      <c r="L10" s="5"/>
      <c r="M10" s="5"/>
    </row>
    <row r="11" ht="24.4" customHeight="1" spans="1:13">
      <c r="A11" s="5"/>
      <c r="B11" s="5"/>
      <c r="C11" s="6"/>
      <c r="D11" s="5"/>
      <c r="E11" s="15"/>
      <c r="F11" s="15" t="s">
        <v>460</v>
      </c>
      <c r="G11" s="5" t="s">
        <v>461</v>
      </c>
      <c r="H11" s="5" t="s">
        <v>462</v>
      </c>
      <c r="I11" s="5"/>
      <c r="J11" s="5"/>
      <c r="K11" s="5" t="s">
        <v>454</v>
      </c>
      <c r="L11" s="5" t="s">
        <v>463</v>
      </c>
      <c r="M11" s="5"/>
    </row>
    <row r="12" ht="24.4" customHeight="1" spans="1:13">
      <c r="A12" s="5"/>
      <c r="B12" s="5"/>
      <c r="C12" s="6"/>
      <c r="D12" s="5"/>
      <c r="E12" s="15"/>
      <c r="F12" s="15" t="s">
        <v>464</v>
      </c>
      <c r="G12" s="5" t="s">
        <v>465</v>
      </c>
      <c r="H12" s="5" t="s">
        <v>466</v>
      </c>
      <c r="I12" s="5"/>
      <c r="J12" s="5"/>
      <c r="K12" s="5" t="s">
        <v>467</v>
      </c>
      <c r="L12" s="5" t="s">
        <v>468</v>
      </c>
      <c r="M12" s="5"/>
    </row>
    <row r="13" ht="24.4" customHeight="1" spans="1:13">
      <c r="A13" s="5"/>
      <c r="B13" s="5"/>
      <c r="C13" s="6"/>
      <c r="D13" s="5"/>
      <c r="E13" s="15" t="s">
        <v>469</v>
      </c>
      <c r="F13" s="15" t="s">
        <v>470</v>
      </c>
      <c r="G13" s="5"/>
      <c r="H13" s="5"/>
      <c r="I13" s="5"/>
      <c r="J13" s="5"/>
      <c r="K13" s="5"/>
      <c r="L13" s="5"/>
      <c r="M13" s="5"/>
    </row>
    <row r="14" ht="24.4" customHeight="1" spans="1:13">
      <c r="A14" s="5"/>
      <c r="B14" s="5"/>
      <c r="C14" s="6"/>
      <c r="D14" s="5"/>
      <c r="E14" s="15"/>
      <c r="F14" s="15" t="s">
        <v>471</v>
      </c>
      <c r="G14" s="5"/>
      <c r="H14" s="5"/>
      <c r="I14" s="5"/>
      <c r="J14" s="5"/>
      <c r="K14" s="5"/>
      <c r="L14" s="5"/>
      <c r="M14" s="5"/>
    </row>
    <row r="15" ht="24.4" customHeight="1" spans="1:13">
      <c r="A15" s="5"/>
      <c r="B15" s="5"/>
      <c r="C15" s="6"/>
      <c r="D15" s="5"/>
      <c r="E15" s="15"/>
      <c r="F15" s="15" t="s">
        <v>472</v>
      </c>
      <c r="G15" s="5" t="s">
        <v>473</v>
      </c>
      <c r="H15" s="5" t="s">
        <v>453</v>
      </c>
      <c r="I15" s="5"/>
      <c r="J15" s="5"/>
      <c r="K15" s="5" t="s">
        <v>454</v>
      </c>
      <c r="L15" s="5" t="s">
        <v>455</v>
      </c>
      <c r="M15" s="5"/>
    </row>
    <row r="16" ht="24.4" customHeight="1" spans="1:13">
      <c r="A16" s="5"/>
      <c r="B16" s="5"/>
      <c r="C16" s="6"/>
      <c r="D16" s="5"/>
      <c r="E16" s="15"/>
      <c r="F16" s="15" t="s">
        <v>474</v>
      </c>
      <c r="G16" s="5"/>
      <c r="H16" s="5"/>
      <c r="I16" s="5"/>
      <c r="J16" s="5"/>
      <c r="K16" s="5"/>
      <c r="L16" s="5"/>
      <c r="M16" s="5"/>
    </row>
    <row r="17" ht="24.4" customHeight="1" spans="1:13">
      <c r="A17" s="5"/>
      <c r="B17" s="5"/>
      <c r="C17" s="6"/>
      <c r="D17" s="5"/>
      <c r="E17" s="15" t="s">
        <v>475</v>
      </c>
      <c r="F17" s="15" t="s">
        <v>476</v>
      </c>
      <c r="G17" s="5" t="s">
        <v>477</v>
      </c>
      <c r="H17" s="5" t="s">
        <v>453</v>
      </c>
      <c r="I17" s="5"/>
      <c r="J17" s="5"/>
      <c r="K17" s="5" t="s">
        <v>454</v>
      </c>
      <c r="L17" s="5" t="s">
        <v>455</v>
      </c>
      <c r="M17" s="5"/>
    </row>
    <row r="18" ht="24.4" customHeight="1" spans="1:13">
      <c r="A18" s="5">
        <f>$A$6</f>
        <v>127018</v>
      </c>
      <c r="B18" s="5" t="s">
        <v>416</v>
      </c>
      <c r="C18" s="6">
        <f>VLOOKUP(B18,'22专项清单'!B:C,2,0)</f>
        <v>0</v>
      </c>
      <c r="D18" s="5" t="s">
        <v>416</v>
      </c>
      <c r="E18" s="15" t="s">
        <v>450</v>
      </c>
      <c r="F18" s="15" t="s">
        <v>451</v>
      </c>
      <c r="G18" s="5" t="s">
        <v>452</v>
      </c>
      <c r="H18" s="5" t="s">
        <v>453</v>
      </c>
      <c r="I18" s="5"/>
      <c r="J18" s="5"/>
      <c r="K18" s="5" t="s">
        <v>454</v>
      </c>
      <c r="L18" s="5" t="s">
        <v>455</v>
      </c>
      <c r="M18" s="5"/>
    </row>
    <row r="19" ht="24.4" customHeight="1" spans="1:13">
      <c r="A19" s="5"/>
      <c r="B19" s="5"/>
      <c r="C19" s="6"/>
      <c r="D19" s="5"/>
      <c r="E19" s="15"/>
      <c r="F19" s="15" t="s">
        <v>456</v>
      </c>
      <c r="G19" s="5"/>
      <c r="H19" s="5"/>
      <c r="I19" s="5"/>
      <c r="J19" s="5"/>
      <c r="K19" s="5"/>
      <c r="L19" s="5"/>
      <c r="M19" s="5"/>
    </row>
    <row r="20" ht="24.4" customHeight="1" spans="1:13">
      <c r="A20" s="5"/>
      <c r="B20" s="5"/>
      <c r="C20" s="6"/>
      <c r="D20" s="5"/>
      <c r="E20" s="15"/>
      <c r="F20" s="15" t="s">
        <v>457</v>
      </c>
      <c r="G20" s="5"/>
      <c r="H20" s="5"/>
      <c r="I20" s="5"/>
      <c r="J20" s="5"/>
      <c r="K20" s="5"/>
      <c r="L20" s="5"/>
      <c r="M20" s="5"/>
    </row>
    <row r="21" ht="24.4" customHeight="1" spans="1:13">
      <c r="A21" s="5"/>
      <c r="B21" s="5"/>
      <c r="C21" s="6"/>
      <c r="D21" s="5"/>
      <c r="E21" s="15" t="s">
        <v>458</v>
      </c>
      <c r="F21" s="15" t="s">
        <v>459</v>
      </c>
      <c r="G21" s="5" t="s">
        <v>478</v>
      </c>
      <c r="H21" s="5" t="s">
        <v>479</v>
      </c>
      <c r="I21" s="5"/>
      <c r="J21" s="5"/>
      <c r="K21" s="5" t="s">
        <v>480</v>
      </c>
      <c r="L21" s="5" t="s">
        <v>468</v>
      </c>
      <c r="M21" s="5"/>
    </row>
    <row r="22" ht="24.4" customHeight="1" spans="1:13">
      <c r="A22" s="5"/>
      <c r="B22" s="5"/>
      <c r="C22" s="6"/>
      <c r="D22" s="5"/>
      <c r="E22" s="15"/>
      <c r="F22" s="15" t="s">
        <v>460</v>
      </c>
      <c r="G22" s="5"/>
      <c r="H22" s="5"/>
      <c r="I22" s="5"/>
      <c r="J22" s="5"/>
      <c r="K22" s="5"/>
      <c r="L22" s="5"/>
      <c r="M22" s="5"/>
    </row>
    <row r="23" ht="24.4" customHeight="1" spans="1:13">
      <c r="A23" s="5"/>
      <c r="B23" s="5"/>
      <c r="C23" s="6"/>
      <c r="D23" s="5"/>
      <c r="E23" s="15"/>
      <c r="F23" s="15" t="s">
        <v>464</v>
      </c>
      <c r="G23" s="5"/>
      <c r="H23" s="5"/>
      <c r="I23" s="5"/>
      <c r="J23" s="5"/>
      <c r="K23" s="5"/>
      <c r="L23" s="5"/>
      <c r="M23" s="5"/>
    </row>
    <row r="24" ht="24.4" customHeight="1" spans="1:13">
      <c r="A24" s="5"/>
      <c r="B24" s="5"/>
      <c r="C24" s="6"/>
      <c r="D24" s="5"/>
      <c r="E24" s="15" t="s">
        <v>469</v>
      </c>
      <c r="F24" s="15" t="s">
        <v>470</v>
      </c>
      <c r="G24" s="5"/>
      <c r="H24" s="5"/>
      <c r="I24" s="5"/>
      <c r="J24" s="5"/>
      <c r="K24" s="5"/>
      <c r="L24" s="5"/>
      <c r="M24" s="5"/>
    </row>
    <row r="25" ht="24.4" customHeight="1" spans="1:13">
      <c r="A25" s="5"/>
      <c r="B25" s="5"/>
      <c r="C25" s="6"/>
      <c r="D25" s="5"/>
      <c r="E25" s="15"/>
      <c r="F25" s="15" t="s">
        <v>471</v>
      </c>
      <c r="G25" s="5" t="s">
        <v>481</v>
      </c>
      <c r="H25" s="5" t="s">
        <v>482</v>
      </c>
      <c r="I25" s="5"/>
      <c r="J25" s="5"/>
      <c r="K25" s="5" t="s">
        <v>482</v>
      </c>
      <c r="L25" s="5" t="s">
        <v>483</v>
      </c>
      <c r="M25" s="5"/>
    </row>
    <row r="26" ht="24.4" customHeight="1" spans="1:13">
      <c r="A26" s="5"/>
      <c r="B26" s="5"/>
      <c r="C26" s="6"/>
      <c r="D26" s="5"/>
      <c r="E26" s="15"/>
      <c r="F26" s="15" t="s">
        <v>472</v>
      </c>
      <c r="G26" s="5"/>
      <c r="H26" s="5"/>
      <c r="I26" s="5"/>
      <c r="J26" s="5"/>
      <c r="K26" s="5"/>
      <c r="L26" s="5"/>
      <c r="M26" s="5"/>
    </row>
    <row r="27" ht="24.4" customHeight="1" spans="1:13">
      <c r="A27" s="5"/>
      <c r="B27" s="5"/>
      <c r="C27" s="6"/>
      <c r="D27" s="5"/>
      <c r="E27" s="15"/>
      <c r="F27" s="15" t="s">
        <v>474</v>
      </c>
      <c r="G27" s="5"/>
      <c r="H27" s="5"/>
      <c r="I27" s="5"/>
      <c r="J27" s="5"/>
      <c r="K27" s="5"/>
      <c r="L27" s="5"/>
      <c r="M27" s="5"/>
    </row>
    <row r="28" ht="24.4" customHeight="1" spans="1:13">
      <c r="A28" s="5"/>
      <c r="B28" s="5"/>
      <c r="C28" s="6"/>
      <c r="D28" s="5"/>
      <c r="E28" s="15" t="s">
        <v>475</v>
      </c>
      <c r="F28" s="15" t="s">
        <v>476</v>
      </c>
      <c r="G28" s="5" t="s">
        <v>477</v>
      </c>
      <c r="H28" s="5" t="s">
        <v>453</v>
      </c>
      <c r="I28" s="5"/>
      <c r="J28" s="5"/>
      <c r="K28" s="5" t="s">
        <v>454</v>
      </c>
      <c r="L28" s="5" t="s">
        <v>455</v>
      </c>
      <c r="M28" s="5"/>
    </row>
    <row r="29" ht="24.4" customHeight="1" spans="1:13">
      <c r="A29" s="5">
        <f>$A$6</f>
        <v>127018</v>
      </c>
      <c r="B29" s="5" t="s">
        <v>417</v>
      </c>
      <c r="C29" s="6">
        <f>VLOOKUP(B29,'22专项清单'!B:C,2,0)</f>
        <v>0</v>
      </c>
      <c r="D29" s="5" t="s">
        <v>484</v>
      </c>
      <c r="E29" s="15" t="s">
        <v>450</v>
      </c>
      <c r="F29" s="15" t="s">
        <v>451</v>
      </c>
      <c r="G29" s="5" t="s">
        <v>452</v>
      </c>
      <c r="H29" s="5" t="s">
        <v>453</v>
      </c>
      <c r="I29" s="5"/>
      <c r="J29" s="5"/>
      <c r="K29" s="5" t="s">
        <v>454</v>
      </c>
      <c r="L29" s="5" t="s">
        <v>455</v>
      </c>
      <c r="M29" s="5"/>
    </row>
    <row r="30" ht="24.4" customHeight="1" spans="1:13">
      <c r="A30" s="5"/>
      <c r="B30" s="5"/>
      <c r="C30" s="6"/>
      <c r="D30" s="5"/>
      <c r="E30" s="15"/>
      <c r="F30" s="15" t="s">
        <v>456</v>
      </c>
      <c r="G30" s="5"/>
      <c r="H30" s="5"/>
      <c r="I30" s="5"/>
      <c r="J30" s="5"/>
      <c r="K30" s="5"/>
      <c r="L30" s="5"/>
      <c r="M30" s="5"/>
    </row>
    <row r="31" ht="24.4" customHeight="1" spans="1:13">
      <c r="A31" s="5"/>
      <c r="B31" s="5"/>
      <c r="C31" s="6"/>
      <c r="D31" s="5"/>
      <c r="E31" s="15"/>
      <c r="F31" s="15" t="s">
        <v>457</v>
      </c>
      <c r="G31" s="5"/>
      <c r="H31" s="5"/>
      <c r="I31" s="5"/>
      <c r="J31" s="5"/>
      <c r="K31" s="5"/>
      <c r="L31" s="5"/>
      <c r="M31" s="5"/>
    </row>
    <row r="32" ht="24.4" customHeight="1" spans="1:13">
      <c r="A32" s="5"/>
      <c r="B32" s="5"/>
      <c r="C32" s="6"/>
      <c r="D32" s="5"/>
      <c r="E32" s="15" t="s">
        <v>458</v>
      </c>
      <c r="F32" s="15" t="s">
        <v>459</v>
      </c>
      <c r="G32" s="5"/>
      <c r="H32" s="5"/>
      <c r="I32" s="5"/>
      <c r="J32" s="5"/>
      <c r="K32" s="5"/>
      <c r="L32" s="5"/>
      <c r="M32" s="5"/>
    </row>
    <row r="33" ht="24.4" customHeight="1" spans="1:13">
      <c r="A33" s="5"/>
      <c r="B33" s="5"/>
      <c r="C33" s="6"/>
      <c r="D33" s="5"/>
      <c r="E33" s="15"/>
      <c r="F33" s="15" t="s">
        <v>460</v>
      </c>
      <c r="G33" s="5"/>
      <c r="H33" s="5"/>
      <c r="I33" s="5"/>
      <c r="J33" s="5"/>
      <c r="K33" s="5"/>
      <c r="L33" s="5"/>
      <c r="M33" s="5"/>
    </row>
    <row r="34" ht="24.4" customHeight="1" spans="1:13">
      <c r="A34" s="5"/>
      <c r="B34" s="5"/>
      <c r="C34" s="6"/>
      <c r="D34" s="5"/>
      <c r="E34" s="15"/>
      <c r="F34" s="15" t="s">
        <v>464</v>
      </c>
      <c r="G34" s="5" t="s">
        <v>465</v>
      </c>
      <c r="H34" s="5" t="s">
        <v>466</v>
      </c>
      <c r="I34" s="5"/>
      <c r="J34" s="5"/>
      <c r="K34" s="5" t="s">
        <v>467</v>
      </c>
      <c r="L34" s="5" t="s">
        <v>468</v>
      </c>
      <c r="M34" s="5"/>
    </row>
    <row r="35" ht="24.4" customHeight="1" spans="1:13">
      <c r="A35" s="5"/>
      <c r="B35" s="5"/>
      <c r="C35" s="6"/>
      <c r="D35" s="5"/>
      <c r="E35" s="15" t="s">
        <v>469</v>
      </c>
      <c r="F35" s="15" t="s">
        <v>470</v>
      </c>
      <c r="G35" s="5"/>
      <c r="H35" s="5"/>
      <c r="I35" s="5"/>
      <c r="J35" s="5"/>
      <c r="K35" s="5"/>
      <c r="L35" s="5"/>
      <c r="M35" s="5"/>
    </row>
    <row r="36" ht="24.4" customHeight="1" spans="1:13">
      <c r="A36" s="5"/>
      <c r="B36" s="5"/>
      <c r="C36" s="6"/>
      <c r="D36" s="5"/>
      <c r="E36" s="15"/>
      <c r="F36" s="15" t="s">
        <v>471</v>
      </c>
      <c r="G36" s="5"/>
      <c r="H36" s="5"/>
      <c r="I36" s="5"/>
      <c r="J36" s="5"/>
      <c r="K36" s="5"/>
      <c r="L36" s="5"/>
      <c r="M36" s="5"/>
    </row>
    <row r="37" ht="24.4" customHeight="1" spans="1:13">
      <c r="A37" s="5"/>
      <c r="B37" s="5"/>
      <c r="C37" s="6"/>
      <c r="D37" s="5"/>
      <c r="E37" s="15"/>
      <c r="F37" s="15" t="s">
        <v>472</v>
      </c>
      <c r="G37" s="5" t="s">
        <v>473</v>
      </c>
      <c r="H37" s="5" t="s">
        <v>485</v>
      </c>
      <c r="I37" s="5"/>
      <c r="J37" s="5"/>
      <c r="K37" s="5" t="s">
        <v>454</v>
      </c>
      <c r="L37" s="5" t="s">
        <v>455</v>
      </c>
      <c r="M37" s="5"/>
    </row>
    <row r="38" ht="24.4" customHeight="1" spans="1:13">
      <c r="A38" s="5"/>
      <c r="B38" s="5"/>
      <c r="C38" s="6"/>
      <c r="D38" s="5"/>
      <c r="E38" s="15"/>
      <c r="F38" s="15" t="s">
        <v>474</v>
      </c>
      <c r="G38" s="5"/>
      <c r="H38" s="5"/>
      <c r="I38" s="5"/>
      <c r="J38" s="5"/>
      <c r="K38" s="5"/>
      <c r="L38" s="5"/>
      <c r="M38" s="5"/>
    </row>
    <row r="39" ht="24.4" customHeight="1" spans="1:13">
      <c r="A39" s="5"/>
      <c r="B39" s="5"/>
      <c r="C39" s="6"/>
      <c r="D39" s="5"/>
      <c r="E39" s="15" t="s">
        <v>475</v>
      </c>
      <c r="F39" s="15" t="s">
        <v>476</v>
      </c>
      <c r="G39" s="5" t="s">
        <v>477</v>
      </c>
      <c r="H39" s="5" t="s">
        <v>485</v>
      </c>
      <c r="I39" s="5"/>
      <c r="J39" s="5"/>
      <c r="K39" s="5" t="s">
        <v>454</v>
      </c>
      <c r="L39" s="5" t="s">
        <v>455</v>
      </c>
      <c r="M39" s="5"/>
    </row>
    <row r="40" ht="24.4" customHeight="1" spans="1:13">
      <c r="A40" s="5">
        <f>$A$6</f>
        <v>127018</v>
      </c>
      <c r="B40" s="5" t="s">
        <v>418</v>
      </c>
      <c r="C40" s="6">
        <f>VLOOKUP(B40,'22专项清单'!B:C,2,0)</f>
        <v>0</v>
      </c>
      <c r="D40" s="5" t="s">
        <v>418</v>
      </c>
      <c r="E40" s="15" t="s">
        <v>450</v>
      </c>
      <c r="F40" s="15" t="s">
        <v>451</v>
      </c>
      <c r="G40" s="5" t="s">
        <v>452</v>
      </c>
      <c r="H40" s="5" t="s">
        <v>453</v>
      </c>
      <c r="I40" s="5"/>
      <c r="J40" s="5"/>
      <c r="K40" s="5" t="s">
        <v>454</v>
      </c>
      <c r="L40" s="5" t="s">
        <v>455</v>
      </c>
      <c r="M40" s="5"/>
    </row>
    <row r="41" ht="24.4" customHeight="1" spans="1:13">
      <c r="A41" s="5"/>
      <c r="B41" s="5"/>
      <c r="C41" s="6"/>
      <c r="D41" s="5"/>
      <c r="E41" s="15"/>
      <c r="F41" s="15" t="s">
        <v>456</v>
      </c>
      <c r="G41" s="5"/>
      <c r="H41" s="5"/>
      <c r="I41" s="5"/>
      <c r="J41" s="5"/>
      <c r="K41" s="5"/>
      <c r="L41" s="5"/>
      <c r="M41" s="5"/>
    </row>
    <row r="42" ht="24.4" customHeight="1" spans="1:13">
      <c r="A42" s="5"/>
      <c r="B42" s="5"/>
      <c r="C42" s="6"/>
      <c r="D42" s="5"/>
      <c r="E42" s="15"/>
      <c r="F42" s="15" t="s">
        <v>457</v>
      </c>
      <c r="G42" s="5"/>
      <c r="H42" s="5"/>
      <c r="I42" s="5"/>
      <c r="J42" s="5"/>
      <c r="K42" s="5"/>
      <c r="L42" s="5"/>
      <c r="M42" s="5"/>
    </row>
    <row r="43" ht="24.4" customHeight="1" spans="1:13">
      <c r="A43" s="5"/>
      <c r="B43" s="5"/>
      <c r="C43" s="6"/>
      <c r="D43" s="5"/>
      <c r="E43" s="15" t="s">
        <v>458</v>
      </c>
      <c r="F43" s="15" t="s">
        <v>459</v>
      </c>
      <c r="G43" s="5"/>
      <c r="H43" s="5"/>
      <c r="I43" s="5"/>
      <c r="J43" s="5"/>
      <c r="K43" s="5"/>
      <c r="L43" s="5"/>
      <c r="M43" s="5"/>
    </row>
    <row r="44" ht="24.4" customHeight="1" spans="1:13">
      <c r="A44" s="5"/>
      <c r="B44" s="5"/>
      <c r="C44" s="6"/>
      <c r="D44" s="5"/>
      <c r="E44" s="15"/>
      <c r="F44" s="15" t="s">
        <v>460</v>
      </c>
      <c r="G44" s="5" t="s">
        <v>486</v>
      </c>
      <c r="H44" s="5" t="s">
        <v>462</v>
      </c>
      <c r="I44" s="5"/>
      <c r="J44" s="5"/>
      <c r="K44" s="5" t="s">
        <v>454</v>
      </c>
      <c r="L44" s="5" t="s">
        <v>468</v>
      </c>
      <c r="M44" s="5"/>
    </row>
    <row r="45" ht="24.4" customHeight="1" spans="1:13">
      <c r="A45" s="5"/>
      <c r="B45" s="5"/>
      <c r="C45" s="6"/>
      <c r="D45" s="5"/>
      <c r="E45" s="15"/>
      <c r="F45" s="15" t="s">
        <v>464</v>
      </c>
      <c r="G45" s="5"/>
      <c r="H45" s="5"/>
      <c r="I45" s="5"/>
      <c r="J45" s="5"/>
      <c r="K45" s="5"/>
      <c r="L45" s="5"/>
      <c r="M45" s="5"/>
    </row>
    <row r="46" ht="24.4" customHeight="1" spans="1:13">
      <c r="A46" s="5"/>
      <c r="B46" s="5"/>
      <c r="C46" s="6"/>
      <c r="D46" s="5"/>
      <c r="E46" s="15" t="s">
        <v>469</v>
      </c>
      <c r="F46" s="15" t="s">
        <v>470</v>
      </c>
      <c r="G46" s="5"/>
      <c r="H46" s="5"/>
      <c r="I46" s="5"/>
      <c r="J46" s="5"/>
      <c r="K46" s="5"/>
      <c r="L46" s="5"/>
      <c r="M46" s="5"/>
    </row>
    <row r="47" ht="24.4" customHeight="1" spans="1:13">
      <c r="A47" s="5"/>
      <c r="B47" s="5"/>
      <c r="C47" s="6"/>
      <c r="D47" s="5"/>
      <c r="E47" s="15"/>
      <c r="F47" s="15" t="s">
        <v>471</v>
      </c>
      <c r="G47" s="5"/>
      <c r="H47" s="5"/>
      <c r="I47" s="5"/>
      <c r="J47" s="5"/>
      <c r="K47" s="5"/>
      <c r="L47" s="5"/>
      <c r="M47" s="5"/>
    </row>
    <row r="48" ht="24.4" customHeight="1" spans="1:13">
      <c r="A48" s="5"/>
      <c r="B48" s="5"/>
      <c r="C48" s="6"/>
      <c r="D48" s="5"/>
      <c r="E48" s="15"/>
      <c r="F48" s="15" t="s">
        <v>472</v>
      </c>
      <c r="G48" s="5" t="s">
        <v>487</v>
      </c>
      <c r="H48" s="5" t="s">
        <v>482</v>
      </c>
      <c r="I48" s="5"/>
      <c r="J48" s="5"/>
      <c r="K48" s="5" t="s">
        <v>482</v>
      </c>
      <c r="L48" s="5" t="s">
        <v>483</v>
      </c>
      <c r="M48" s="5"/>
    </row>
    <row r="49" ht="24.4" customHeight="1" spans="1:13">
      <c r="A49" s="5"/>
      <c r="B49" s="5"/>
      <c r="C49" s="6"/>
      <c r="D49" s="5"/>
      <c r="E49" s="15"/>
      <c r="F49" s="15" t="s">
        <v>474</v>
      </c>
      <c r="G49" s="5"/>
      <c r="H49" s="5"/>
      <c r="I49" s="5"/>
      <c r="J49" s="5"/>
      <c r="K49" s="5"/>
      <c r="L49" s="5"/>
      <c r="M49" s="5"/>
    </row>
    <row r="50" ht="24.4" customHeight="1" spans="1:13">
      <c r="A50" s="5"/>
      <c r="B50" s="5"/>
      <c r="C50" s="6"/>
      <c r="D50" s="5"/>
      <c r="E50" s="15" t="s">
        <v>475</v>
      </c>
      <c r="F50" s="15" t="s">
        <v>476</v>
      </c>
      <c r="G50" s="5" t="s">
        <v>477</v>
      </c>
      <c r="H50" s="5" t="s">
        <v>485</v>
      </c>
      <c r="I50" s="5"/>
      <c r="J50" s="5"/>
      <c r="K50" s="5" t="s">
        <v>454</v>
      </c>
      <c r="L50" s="5" t="s">
        <v>455</v>
      </c>
      <c r="M50" s="5"/>
    </row>
    <row r="51" ht="24.4" customHeight="1" spans="1:13">
      <c r="A51" s="5">
        <f>$A$6</f>
        <v>127018</v>
      </c>
      <c r="B51" s="5" t="s">
        <v>419</v>
      </c>
      <c r="C51" s="6">
        <f>VLOOKUP(B51,'22专项清单'!B:C,2,0)</f>
        <v>63.8</v>
      </c>
      <c r="D51" s="5" t="s">
        <v>488</v>
      </c>
      <c r="E51" s="15" t="s">
        <v>450</v>
      </c>
      <c r="F51" s="15" t="s">
        <v>451</v>
      </c>
      <c r="G51" s="5"/>
      <c r="H51" s="5"/>
      <c r="I51" s="5"/>
      <c r="J51" s="5"/>
      <c r="K51" s="5"/>
      <c r="L51" s="5"/>
      <c r="M51" s="5"/>
    </row>
    <row r="52" ht="24.4" customHeight="1" spans="1:13">
      <c r="A52" s="5"/>
      <c r="B52" s="5"/>
      <c r="C52" s="6"/>
      <c r="D52" s="5"/>
      <c r="E52" s="15"/>
      <c r="F52" s="15" t="s">
        <v>456</v>
      </c>
      <c r="G52" s="5" t="s">
        <v>489</v>
      </c>
      <c r="H52" s="5" t="s">
        <v>485</v>
      </c>
      <c r="I52" s="5"/>
      <c r="J52" s="5"/>
      <c r="K52" s="5" t="s">
        <v>490</v>
      </c>
      <c r="L52" s="5" t="s">
        <v>468</v>
      </c>
      <c r="M52" s="5"/>
    </row>
    <row r="53" ht="24.4" customHeight="1" spans="1:13">
      <c r="A53" s="5"/>
      <c r="B53" s="5"/>
      <c r="C53" s="6"/>
      <c r="D53" s="5"/>
      <c r="E53" s="15"/>
      <c r="F53" s="15" t="s">
        <v>457</v>
      </c>
      <c r="G53" s="5"/>
      <c r="H53" s="5"/>
      <c r="I53" s="5"/>
      <c r="J53" s="5"/>
      <c r="K53" s="5"/>
      <c r="L53" s="5"/>
      <c r="M53" s="5"/>
    </row>
    <row r="54" ht="24.4" customHeight="1" spans="1:13">
      <c r="A54" s="5"/>
      <c r="B54" s="5"/>
      <c r="C54" s="6"/>
      <c r="D54" s="5"/>
      <c r="E54" s="15" t="s">
        <v>458</v>
      </c>
      <c r="F54" s="15" t="s">
        <v>459</v>
      </c>
      <c r="G54" s="5" t="s">
        <v>491</v>
      </c>
      <c r="H54" s="5" t="s">
        <v>462</v>
      </c>
      <c r="I54" s="5"/>
      <c r="J54" s="5"/>
      <c r="K54" s="5" t="s">
        <v>490</v>
      </c>
      <c r="L54" s="5" t="s">
        <v>468</v>
      </c>
      <c r="M54" s="5"/>
    </row>
    <row r="55" ht="24.4" customHeight="1" spans="1:13">
      <c r="A55" s="5"/>
      <c r="B55" s="5"/>
      <c r="C55" s="6"/>
      <c r="D55" s="5"/>
      <c r="E55" s="15"/>
      <c r="F55" s="15" t="s">
        <v>460</v>
      </c>
      <c r="G55" s="5" t="s">
        <v>492</v>
      </c>
      <c r="H55" s="5" t="s">
        <v>462</v>
      </c>
      <c r="I55" s="5"/>
      <c r="J55" s="5"/>
      <c r="K55" s="5" t="s">
        <v>490</v>
      </c>
      <c r="L55" s="5" t="s">
        <v>468</v>
      </c>
      <c r="M55" s="5"/>
    </row>
    <row r="56" ht="24.4" customHeight="1" spans="1:13">
      <c r="A56" s="5"/>
      <c r="B56" s="5"/>
      <c r="C56" s="6"/>
      <c r="D56" s="5"/>
      <c r="E56" s="15"/>
      <c r="F56" s="15" t="s">
        <v>464</v>
      </c>
      <c r="G56" s="5"/>
      <c r="H56" s="5"/>
      <c r="I56" s="5"/>
      <c r="J56" s="5"/>
      <c r="K56" s="5"/>
      <c r="L56" s="5"/>
      <c r="M56" s="5"/>
    </row>
    <row r="57" ht="24.4" customHeight="1" spans="1:13">
      <c r="A57" s="5"/>
      <c r="B57" s="5"/>
      <c r="C57" s="6"/>
      <c r="D57" s="5"/>
      <c r="E57" s="15" t="s">
        <v>469</v>
      </c>
      <c r="F57" s="15" t="s">
        <v>470</v>
      </c>
      <c r="G57" s="5"/>
      <c r="H57" s="5"/>
      <c r="I57" s="5"/>
      <c r="J57" s="5"/>
      <c r="K57" s="5"/>
      <c r="L57" s="5"/>
      <c r="M57" s="5"/>
    </row>
    <row r="58" ht="24.4" customHeight="1" spans="1:13">
      <c r="A58" s="5"/>
      <c r="B58" s="5"/>
      <c r="C58" s="6"/>
      <c r="D58" s="5"/>
      <c r="E58" s="15"/>
      <c r="F58" s="15" t="s">
        <v>471</v>
      </c>
      <c r="G58" s="5" t="s">
        <v>493</v>
      </c>
      <c r="H58" s="5" t="s">
        <v>482</v>
      </c>
      <c r="I58" s="5"/>
      <c r="J58" s="5"/>
      <c r="K58" s="5" t="s">
        <v>482</v>
      </c>
      <c r="L58" s="5" t="s">
        <v>483</v>
      </c>
      <c r="M58" s="5"/>
    </row>
    <row r="59" ht="24.4" customHeight="1" spans="1:13">
      <c r="A59" s="5"/>
      <c r="B59" s="5"/>
      <c r="C59" s="6"/>
      <c r="D59" s="5"/>
      <c r="E59" s="15"/>
      <c r="F59" s="15" t="s">
        <v>472</v>
      </c>
      <c r="G59" s="5"/>
      <c r="H59" s="5"/>
      <c r="I59" s="5"/>
      <c r="J59" s="5"/>
      <c r="K59" s="5"/>
      <c r="L59" s="5"/>
      <c r="M59" s="5"/>
    </row>
    <row r="60" ht="24.4" customHeight="1" spans="1:13">
      <c r="A60" s="5"/>
      <c r="B60" s="5"/>
      <c r="C60" s="6"/>
      <c r="D60" s="5"/>
      <c r="E60" s="15"/>
      <c r="F60" s="15" t="s">
        <v>474</v>
      </c>
      <c r="G60" s="5"/>
      <c r="H60" s="5"/>
      <c r="I60" s="5"/>
      <c r="J60" s="5"/>
      <c r="K60" s="5"/>
      <c r="L60" s="5"/>
      <c r="M60" s="5"/>
    </row>
    <row r="61" ht="24.4" customHeight="1" spans="1:13">
      <c r="A61" s="5"/>
      <c r="B61" s="5"/>
      <c r="C61" s="6"/>
      <c r="D61" s="5"/>
      <c r="E61" s="15" t="s">
        <v>475</v>
      </c>
      <c r="F61" s="15" t="s">
        <v>476</v>
      </c>
      <c r="G61" s="5" t="s">
        <v>494</v>
      </c>
      <c r="H61" s="5" t="s">
        <v>495</v>
      </c>
      <c r="I61" s="5"/>
      <c r="J61" s="5"/>
      <c r="K61" s="5" t="s">
        <v>490</v>
      </c>
      <c r="L61" s="5" t="s">
        <v>468</v>
      </c>
      <c r="M61" s="5"/>
    </row>
    <row r="62" ht="24.4" customHeight="1" spans="1:13">
      <c r="A62" s="5">
        <f>$A$6</f>
        <v>127018</v>
      </c>
      <c r="B62" s="5" t="s">
        <v>420</v>
      </c>
      <c r="C62" s="6">
        <f>VLOOKUP(B62,'22专项清单'!B:C,2,0)</f>
        <v>0</v>
      </c>
      <c r="D62" s="5" t="s">
        <v>420</v>
      </c>
      <c r="E62" s="15" t="s">
        <v>450</v>
      </c>
      <c r="F62" s="15" t="s">
        <v>451</v>
      </c>
      <c r="G62" s="5" t="s">
        <v>452</v>
      </c>
      <c r="H62" s="5" t="s">
        <v>453</v>
      </c>
      <c r="I62" s="5"/>
      <c r="J62" s="5"/>
      <c r="K62" s="5" t="s">
        <v>496</v>
      </c>
      <c r="L62" s="5" t="s">
        <v>455</v>
      </c>
      <c r="M62" s="5"/>
    </row>
    <row r="63" ht="24.4" customHeight="1" spans="1:13">
      <c r="A63" s="5"/>
      <c r="B63" s="5"/>
      <c r="C63" s="6"/>
      <c r="D63" s="5"/>
      <c r="E63" s="15"/>
      <c r="F63" s="15" t="s">
        <v>456</v>
      </c>
      <c r="G63" s="5"/>
      <c r="H63" s="5"/>
      <c r="I63" s="5"/>
      <c r="J63" s="5"/>
      <c r="K63" s="5"/>
      <c r="L63" s="5"/>
      <c r="M63" s="5"/>
    </row>
    <row r="64" ht="24.4" customHeight="1" spans="1:13">
      <c r="A64" s="5"/>
      <c r="B64" s="5"/>
      <c r="C64" s="6"/>
      <c r="D64" s="5"/>
      <c r="E64" s="15"/>
      <c r="F64" s="15" t="s">
        <v>457</v>
      </c>
      <c r="G64" s="5"/>
      <c r="H64" s="5"/>
      <c r="I64" s="5"/>
      <c r="J64" s="5"/>
      <c r="K64" s="5"/>
      <c r="L64" s="5"/>
      <c r="M64" s="5"/>
    </row>
    <row r="65" ht="24.4" customHeight="1" spans="1:13">
      <c r="A65" s="5"/>
      <c r="B65" s="5"/>
      <c r="C65" s="6"/>
      <c r="D65" s="5"/>
      <c r="E65" s="15" t="s">
        <v>458</v>
      </c>
      <c r="F65" s="15" t="s">
        <v>459</v>
      </c>
      <c r="G65" s="5"/>
      <c r="H65" s="5"/>
      <c r="I65" s="5"/>
      <c r="J65" s="5"/>
      <c r="K65" s="5"/>
      <c r="L65" s="5"/>
      <c r="M65" s="5"/>
    </row>
    <row r="66" ht="24.4" customHeight="1" spans="1:13">
      <c r="A66" s="5"/>
      <c r="B66" s="5"/>
      <c r="C66" s="6"/>
      <c r="D66" s="5"/>
      <c r="E66" s="15"/>
      <c r="F66" s="15" t="s">
        <v>460</v>
      </c>
      <c r="G66" s="5"/>
      <c r="H66" s="5"/>
      <c r="I66" s="5"/>
      <c r="J66" s="5"/>
      <c r="K66" s="5"/>
      <c r="L66" s="5"/>
      <c r="M66" s="5"/>
    </row>
    <row r="67" ht="24.4" customHeight="1" spans="1:13">
      <c r="A67" s="5"/>
      <c r="B67" s="5"/>
      <c r="C67" s="6"/>
      <c r="D67" s="5"/>
      <c r="E67" s="15"/>
      <c r="F67" s="15" t="s">
        <v>464</v>
      </c>
      <c r="G67" s="5" t="s">
        <v>465</v>
      </c>
      <c r="H67" s="5" t="s">
        <v>466</v>
      </c>
      <c r="I67" s="5"/>
      <c r="J67" s="5"/>
      <c r="K67" s="5" t="s">
        <v>467</v>
      </c>
      <c r="L67" s="5" t="s">
        <v>483</v>
      </c>
      <c r="M67" s="5"/>
    </row>
    <row r="68" ht="24.4" customHeight="1" spans="1:13">
      <c r="A68" s="5"/>
      <c r="B68" s="5"/>
      <c r="C68" s="6"/>
      <c r="D68" s="5"/>
      <c r="E68" s="15" t="s">
        <v>469</v>
      </c>
      <c r="F68" s="15" t="s">
        <v>470</v>
      </c>
      <c r="G68" s="5"/>
      <c r="H68" s="5"/>
      <c r="I68" s="5"/>
      <c r="J68" s="5"/>
      <c r="K68" s="5"/>
      <c r="L68" s="5"/>
      <c r="M68" s="5"/>
    </row>
    <row r="69" ht="24.4" customHeight="1" spans="1:13">
      <c r="A69" s="5"/>
      <c r="B69" s="5"/>
      <c r="C69" s="6"/>
      <c r="D69" s="5"/>
      <c r="E69" s="15"/>
      <c r="F69" s="15" t="s">
        <v>471</v>
      </c>
      <c r="G69" s="5"/>
      <c r="H69" s="5"/>
      <c r="I69" s="5"/>
      <c r="J69" s="5"/>
      <c r="K69" s="5"/>
      <c r="L69" s="5"/>
      <c r="M69" s="5"/>
    </row>
    <row r="70" ht="24.4" customHeight="1" spans="1:13">
      <c r="A70" s="5"/>
      <c r="B70" s="5"/>
      <c r="C70" s="6"/>
      <c r="D70" s="5"/>
      <c r="E70" s="15"/>
      <c r="F70" s="15" t="s">
        <v>472</v>
      </c>
      <c r="G70" s="5" t="s">
        <v>497</v>
      </c>
      <c r="H70" s="5" t="s">
        <v>482</v>
      </c>
      <c r="I70" s="5"/>
      <c r="J70" s="5"/>
      <c r="K70" s="5" t="s">
        <v>482</v>
      </c>
      <c r="L70" s="5" t="s">
        <v>483</v>
      </c>
      <c r="M70" s="5"/>
    </row>
    <row r="71" ht="24.4" customHeight="1" spans="1:13">
      <c r="A71" s="5"/>
      <c r="B71" s="5"/>
      <c r="C71" s="6"/>
      <c r="D71" s="5"/>
      <c r="E71" s="15"/>
      <c r="F71" s="15" t="s">
        <v>474</v>
      </c>
      <c r="G71" s="5"/>
      <c r="H71" s="5"/>
      <c r="I71" s="5"/>
      <c r="J71" s="5"/>
      <c r="K71" s="5"/>
      <c r="L71" s="5"/>
      <c r="M71" s="5"/>
    </row>
    <row r="72" ht="24.4" customHeight="1" spans="1:13">
      <c r="A72" s="5"/>
      <c r="B72" s="5"/>
      <c r="C72" s="6"/>
      <c r="D72" s="5"/>
      <c r="E72" s="15" t="s">
        <v>475</v>
      </c>
      <c r="F72" s="15" t="s">
        <v>476</v>
      </c>
      <c r="G72" s="5" t="s">
        <v>498</v>
      </c>
      <c r="H72" s="5" t="s">
        <v>453</v>
      </c>
      <c r="I72" s="5"/>
      <c r="J72" s="5"/>
      <c r="K72" s="5" t="s">
        <v>454</v>
      </c>
      <c r="L72" s="5" t="s">
        <v>455</v>
      </c>
      <c r="M72" s="5"/>
    </row>
    <row r="73" ht="24.4" customHeight="1" spans="1:13">
      <c r="A73" s="5">
        <f>$A$6</f>
        <v>127018</v>
      </c>
      <c r="B73" s="5" t="s">
        <v>421</v>
      </c>
      <c r="C73" s="6">
        <f>VLOOKUP(B73,'22专项清单'!B:C,2,0)</f>
        <v>281.23261</v>
      </c>
      <c r="D73" s="5" t="s">
        <v>421</v>
      </c>
      <c r="E73" s="15" t="s">
        <v>450</v>
      </c>
      <c r="F73" s="15" t="s">
        <v>451</v>
      </c>
      <c r="G73" s="5" t="s">
        <v>452</v>
      </c>
      <c r="H73" s="5" t="s">
        <v>462</v>
      </c>
      <c r="I73" s="5"/>
      <c r="J73" s="5"/>
      <c r="K73" s="5" t="s">
        <v>454</v>
      </c>
      <c r="L73" s="5" t="s">
        <v>455</v>
      </c>
      <c r="M73" s="5"/>
    </row>
    <row r="74" ht="24.4" customHeight="1" spans="1:13">
      <c r="A74" s="5"/>
      <c r="B74" s="5"/>
      <c r="C74" s="6"/>
      <c r="D74" s="5"/>
      <c r="E74" s="15"/>
      <c r="F74" s="15" t="s">
        <v>456</v>
      </c>
      <c r="G74" s="5"/>
      <c r="H74" s="5"/>
      <c r="I74" s="5"/>
      <c r="J74" s="5"/>
      <c r="K74" s="5"/>
      <c r="L74" s="5"/>
      <c r="M74" s="5"/>
    </row>
    <row r="75" ht="24.4" customHeight="1" spans="1:13">
      <c r="A75" s="5"/>
      <c r="B75" s="5"/>
      <c r="C75" s="6"/>
      <c r="D75" s="5"/>
      <c r="E75" s="15"/>
      <c r="F75" s="15" t="s">
        <v>457</v>
      </c>
      <c r="G75" s="5"/>
      <c r="H75" s="5"/>
      <c r="I75" s="5"/>
      <c r="J75" s="5"/>
      <c r="K75" s="5"/>
      <c r="L75" s="5"/>
      <c r="M75" s="5"/>
    </row>
    <row r="76" ht="24.4" customHeight="1" spans="1:13">
      <c r="A76" s="5"/>
      <c r="B76" s="5"/>
      <c r="C76" s="6"/>
      <c r="D76" s="5"/>
      <c r="E76" s="15" t="s">
        <v>458</v>
      </c>
      <c r="F76" s="15" t="s">
        <v>459</v>
      </c>
      <c r="G76" s="5"/>
      <c r="H76" s="5"/>
      <c r="I76" s="5"/>
      <c r="J76" s="5"/>
      <c r="K76" s="5"/>
      <c r="L76" s="5"/>
      <c r="M76" s="5"/>
    </row>
    <row r="77" ht="24.4" customHeight="1" spans="1:13">
      <c r="A77" s="5"/>
      <c r="B77" s="5"/>
      <c r="C77" s="6"/>
      <c r="D77" s="5"/>
      <c r="E77" s="15"/>
      <c r="F77" s="15" t="s">
        <v>460</v>
      </c>
      <c r="G77" s="5"/>
      <c r="H77" s="5"/>
      <c r="I77" s="5"/>
      <c r="J77" s="5"/>
      <c r="K77" s="5"/>
      <c r="L77" s="5"/>
      <c r="M77" s="5"/>
    </row>
    <row r="78" ht="24.4" customHeight="1" spans="1:13">
      <c r="A78" s="5"/>
      <c r="B78" s="5"/>
      <c r="C78" s="6"/>
      <c r="D78" s="5"/>
      <c r="E78" s="15"/>
      <c r="F78" s="15" t="s">
        <v>464</v>
      </c>
      <c r="G78" s="5" t="s">
        <v>499</v>
      </c>
      <c r="H78" s="5" t="s">
        <v>466</v>
      </c>
      <c r="I78" s="5"/>
      <c r="J78" s="5"/>
      <c r="K78" s="5" t="s">
        <v>467</v>
      </c>
      <c r="L78" s="5" t="s">
        <v>468</v>
      </c>
      <c r="M78" s="5"/>
    </row>
    <row r="79" ht="24.4" customHeight="1" spans="1:13">
      <c r="A79" s="5"/>
      <c r="B79" s="5"/>
      <c r="C79" s="6"/>
      <c r="D79" s="5"/>
      <c r="E79" s="15" t="s">
        <v>469</v>
      </c>
      <c r="F79" s="15" t="s">
        <v>470</v>
      </c>
      <c r="G79" s="5"/>
      <c r="H79" s="5"/>
      <c r="I79" s="5"/>
      <c r="J79" s="5"/>
      <c r="K79" s="5"/>
      <c r="L79" s="5"/>
      <c r="M79" s="5"/>
    </row>
    <row r="80" ht="24.4" customHeight="1" spans="1:13">
      <c r="A80" s="5"/>
      <c r="B80" s="5"/>
      <c r="C80" s="6"/>
      <c r="D80" s="5"/>
      <c r="E80" s="15"/>
      <c r="F80" s="15" t="s">
        <v>471</v>
      </c>
      <c r="G80" s="5" t="s">
        <v>500</v>
      </c>
      <c r="H80" s="5" t="s">
        <v>462</v>
      </c>
      <c r="I80" s="5"/>
      <c r="J80" s="5"/>
      <c r="K80" s="5" t="s">
        <v>454</v>
      </c>
      <c r="L80" s="5" t="s">
        <v>468</v>
      </c>
      <c r="M80" s="5"/>
    </row>
    <row r="81" ht="24.4" customHeight="1" spans="1:13">
      <c r="A81" s="5"/>
      <c r="B81" s="5"/>
      <c r="C81" s="6"/>
      <c r="D81" s="5"/>
      <c r="E81" s="15"/>
      <c r="F81" s="15" t="s">
        <v>472</v>
      </c>
      <c r="G81" s="5"/>
      <c r="H81" s="5"/>
      <c r="I81" s="5"/>
      <c r="J81" s="5"/>
      <c r="K81" s="5"/>
      <c r="L81" s="5"/>
      <c r="M81" s="5"/>
    </row>
    <row r="82" ht="24.4" customHeight="1" spans="1:13">
      <c r="A82" s="5"/>
      <c r="B82" s="5"/>
      <c r="C82" s="6"/>
      <c r="D82" s="5"/>
      <c r="E82" s="15"/>
      <c r="F82" s="15" t="s">
        <v>474</v>
      </c>
      <c r="G82" s="5"/>
      <c r="H82" s="5"/>
      <c r="I82" s="5"/>
      <c r="J82" s="5"/>
      <c r="K82" s="5"/>
      <c r="L82" s="5"/>
      <c r="M82" s="5"/>
    </row>
    <row r="83" ht="24.4" customHeight="1" spans="1:13">
      <c r="A83" s="5"/>
      <c r="B83" s="5"/>
      <c r="C83" s="6"/>
      <c r="D83" s="5"/>
      <c r="E83" s="15" t="s">
        <v>475</v>
      </c>
      <c r="F83" s="15" t="s">
        <v>476</v>
      </c>
      <c r="G83" s="5" t="s">
        <v>501</v>
      </c>
      <c r="H83" s="5" t="s">
        <v>502</v>
      </c>
      <c r="I83" s="5"/>
      <c r="J83" s="5"/>
      <c r="K83" s="5" t="s">
        <v>454</v>
      </c>
      <c r="L83" s="5" t="s">
        <v>455</v>
      </c>
      <c r="M83" s="5"/>
    </row>
    <row r="84" ht="24.4" customHeight="1" spans="1:13">
      <c r="A84" s="5">
        <f>$A$6</f>
        <v>127018</v>
      </c>
      <c r="B84" s="5" t="s">
        <v>422</v>
      </c>
      <c r="C84" s="6">
        <f>VLOOKUP(B84,'22专项清单'!B:C,2,0)</f>
        <v>45</v>
      </c>
      <c r="D84" s="5" t="s">
        <v>422</v>
      </c>
      <c r="E84" s="15" t="s">
        <v>450</v>
      </c>
      <c r="F84" s="15" t="s">
        <v>451</v>
      </c>
      <c r="G84" s="5" t="s">
        <v>452</v>
      </c>
      <c r="H84" s="5" t="s">
        <v>453</v>
      </c>
      <c r="I84" s="5"/>
      <c r="J84" s="5"/>
      <c r="K84" s="5" t="s">
        <v>454</v>
      </c>
      <c r="L84" s="5" t="s">
        <v>455</v>
      </c>
      <c r="M84" s="5"/>
    </row>
    <row r="85" ht="24.4" customHeight="1" spans="1:13">
      <c r="A85" s="5"/>
      <c r="B85" s="5"/>
      <c r="C85" s="6"/>
      <c r="D85" s="5"/>
      <c r="E85" s="15"/>
      <c r="F85" s="15" t="s">
        <v>456</v>
      </c>
      <c r="G85" s="5"/>
      <c r="H85" s="5"/>
      <c r="I85" s="5"/>
      <c r="J85" s="5"/>
      <c r="K85" s="5"/>
      <c r="L85" s="5"/>
      <c r="M85" s="5"/>
    </row>
    <row r="86" ht="24.4" customHeight="1" spans="1:13">
      <c r="A86" s="5"/>
      <c r="B86" s="5"/>
      <c r="C86" s="6"/>
      <c r="D86" s="5"/>
      <c r="E86" s="15"/>
      <c r="F86" s="15" t="s">
        <v>457</v>
      </c>
      <c r="G86" s="5"/>
      <c r="H86" s="5"/>
      <c r="I86" s="5"/>
      <c r="J86" s="5"/>
      <c r="K86" s="5"/>
      <c r="L86" s="5"/>
      <c r="M86" s="5"/>
    </row>
    <row r="87" ht="24.4" customHeight="1" spans="1:13">
      <c r="A87" s="5"/>
      <c r="B87" s="5"/>
      <c r="C87" s="6"/>
      <c r="D87" s="5"/>
      <c r="E87" s="15" t="s">
        <v>458</v>
      </c>
      <c r="F87" s="15" t="s">
        <v>459</v>
      </c>
      <c r="G87" s="5" t="s">
        <v>503</v>
      </c>
      <c r="H87" s="5" t="s">
        <v>504</v>
      </c>
      <c r="I87" s="5"/>
      <c r="J87" s="5"/>
      <c r="K87" s="5" t="s">
        <v>505</v>
      </c>
      <c r="L87" s="5" t="s">
        <v>483</v>
      </c>
      <c r="M87" s="5"/>
    </row>
    <row r="88" ht="24.4" customHeight="1" spans="1:13">
      <c r="A88" s="5"/>
      <c r="B88" s="5"/>
      <c r="C88" s="6"/>
      <c r="D88" s="5"/>
      <c r="E88" s="15"/>
      <c r="F88" s="15" t="s">
        <v>460</v>
      </c>
      <c r="G88" s="5"/>
      <c r="H88" s="5"/>
      <c r="I88" s="5"/>
      <c r="J88" s="5"/>
      <c r="K88" s="5"/>
      <c r="L88" s="5"/>
      <c r="M88" s="5"/>
    </row>
    <row r="89" ht="24.4" customHeight="1" spans="1:13">
      <c r="A89" s="5"/>
      <c r="B89" s="5"/>
      <c r="C89" s="6"/>
      <c r="D89" s="5"/>
      <c r="E89" s="15"/>
      <c r="F89" s="15" t="s">
        <v>464</v>
      </c>
      <c r="G89" s="5"/>
      <c r="H89" s="5"/>
      <c r="I89" s="5"/>
      <c r="J89" s="5"/>
      <c r="K89" s="5"/>
      <c r="L89" s="5"/>
      <c r="M89" s="5"/>
    </row>
    <row r="90" ht="24.4" customHeight="1" spans="1:13">
      <c r="A90" s="5"/>
      <c r="B90" s="5"/>
      <c r="C90" s="6"/>
      <c r="D90" s="5"/>
      <c r="E90" s="15" t="s">
        <v>469</v>
      </c>
      <c r="F90" s="15" t="s">
        <v>470</v>
      </c>
      <c r="G90" s="5"/>
      <c r="H90" s="5"/>
      <c r="I90" s="5"/>
      <c r="J90" s="5"/>
      <c r="K90" s="5"/>
      <c r="L90" s="5"/>
      <c r="M90" s="5"/>
    </row>
    <row r="91" ht="24.4" customHeight="1" spans="1:13">
      <c r="A91" s="5"/>
      <c r="B91" s="5"/>
      <c r="C91" s="6"/>
      <c r="D91" s="5"/>
      <c r="E91" s="15"/>
      <c r="F91" s="15" t="s">
        <v>471</v>
      </c>
      <c r="G91" s="5" t="s">
        <v>506</v>
      </c>
      <c r="H91" s="5" t="s">
        <v>482</v>
      </c>
      <c r="I91" s="5"/>
      <c r="J91" s="5"/>
      <c r="K91" s="5" t="s">
        <v>482</v>
      </c>
      <c r="L91" s="5" t="s">
        <v>483</v>
      </c>
      <c r="M91" s="5"/>
    </row>
    <row r="92" ht="24.4" customHeight="1" spans="1:13">
      <c r="A92" s="5"/>
      <c r="B92" s="5"/>
      <c r="C92" s="6"/>
      <c r="D92" s="5"/>
      <c r="E92" s="15"/>
      <c r="F92" s="15" t="s">
        <v>472</v>
      </c>
      <c r="G92" s="5"/>
      <c r="H92" s="5"/>
      <c r="I92" s="5"/>
      <c r="J92" s="5"/>
      <c r="K92" s="5"/>
      <c r="L92" s="5"/>
      <c r="M92" s="5"/>
    </row>
    <row r="93" ht="24.4" customHeight="1" spans="1:13">
      <c r="A93" s="5"/>
      <c r="B93" s="5"/>
      <c r="C93" s="6"/>
      <c r="D93" s="5"/>
      <c r="E93" s="15"/>
      <c r="F93" s="15" t="s">
        <v>474</v>
      </c>
      <c r="G93" s="5"/>
      <c r="H93" s="5"/>
      <c r="I93" s="5"/>
      <c r="J93" s="5"/>
      <c r="K93" s="5"/>
      <c r="L93" s="5"/>
      <c r="M93" s="5"/>
    </row>
    <row r="94" ht="24.4" customHeight="1" spans="1:13">
      <c r="A94" s="5"/>
      <c r="B94" s="5"/>
      <c r="C94" s="6"/>
      <c r="D94" s="5"/>
      <c r="E94" s="15" t="s">
        <v>475</v>
      </c>
      <c r="F94" s="15" t="s">
        <v>476</v>
      </c>
      <c r="G94" s="5" t="s">
        <v>477</v>
      </c>
      <c r="H94" s="5" t="s">
        <v>485</v>
      </c>
      <c r="I94" s="5"/>
      <c r="J94" s="5"/>
      <c r="K94" s="5" t="s">
        <v>454</v>
      </c>
      <c r="L94" s="5" t="s">
        <v>455</v>
      </c>
      <c r="M94" s="5"/>
    </row>
    <row r="95" ht="24.4" customHeight="1" spans="1:13">
      <c r="A95" s="5">
        <f>$A$6</f>
        <v>127018</v>
      </c>
      <c r="B95" s="5" t="s">
        <v>423</v>
      </c>
      <c r="C95" s="6">
        <f>VLOOKUP(B95,'22专项清单'!B:C,2,0)</f>
        <v>0</v>
      </c>
      <c r="D95" s="5" t="s">
        <v>423</v>
      </c>
      <c r="E95" s="15" t="s">
        <v>450</v>
      </c>
      <c r="F95" s="15" t="s">
        <v>451</v>
      </c>
      <c r="G95" s="5" t="s">
        <v>452</v>
      </c>
      <c r="H95" s="5" t="s">
        <v>453</v>
      </c>
      <c r="I95" s="5"/>
      <c r="J95" s="5"/>
      <c r="K95" s="5" t="s">
        <v>454</v>
      </c>
      <c r="L95" s="5" t="s">
        <v>455</v>
      </c>
      <c r="M95" s="5"/>
    </row>
    <row r="96" ht="24.4" customHeight="1" spans="1:13">
      <c r="A96" s="5"/>
      <c r="B96" s="5"/>
      <c r="C96" s="6"/>
      <c r="D96" s="5"/>
      <c r="E96" s="15"/>
      <c r="F96" s="15" t="s">
        <v>456</v>
      </c>
      <c r="G96" s="5"/>
      <c r="H96" s="5"/>
      <c r="I96" s="5"/>
      <c r="J96" s="5"/>
      <c r="K96" s="5"/>
      <c r="L96" s="5"/>
      <c r="M96" s="5"/>
    </row>
    <row r="97" ht="24.4" customHeight="1" spans="1:13">
      <c r="A97" s="5"/>
      <c r="B97" s="5"/>
      <c r="C97" s="6"/>
      <c r="D97" s="5"/>
      <c r="E97" s="15"/>
      <c r="F97" s="15" t="s">
        <v>457</v>
      </c>
      <c r="G97" s="5"/>
      <c r="H97" s="5"/>
      <c r="I97" s="5"/>
      <c r="J97" s="5"/>
      <c r="K97" s="5"/>
      <c r="L97" s="5"/>
      <c r="M97" s="5"/>
    </row>
    <row r="98" ht="24.4" customHeight="1" spans="1:13">
      <c r="A98" s="5"/>
      <c r="B98" s="5"/>
      <c r="C98" s="6"/>
      <c r="D98" s="5"/>
      <c r="E98" s="15" t="s">
        <v>458</v>
      </c>
      <c r="F98" s="15" t="s">
        <v>459</v>
      </c>
      <c r="G98" s="5" t="s">
        <v>507</v>
      </c>
      <c r="H98" s="5" t="s">
        <v>508</v>
      </c>
      <c r="I98" s="5"/>
      <c r="J98" s="5"/>
      <c r="K98" s="5" t="s">
        <v>505</v>
      </c>
      <c r="L98" s="5" t="s">
        <v>468</v>
      </c>
      <c r="M98" s="5"/>
    </row>
    <row r="99" ht="24.4" customHeight="1" spans="1:13">
      <c r="A99" s="5"/>
      <c r="B99" s="5"/>
      <c r="C99" s="6"/>
      <c r="D99" s="5"/>
      <c r="E99" s="15"/>
      <c r="F99" s="15" t="s">
        <v>460</v>
      </c>
      <c r="G99" s="5"/>
      <c r="H99" s="5"/>
      <c r="I99" s="5"/>
      <c r="J99" s="5"/>
      <c r="K99" s="5"/>
      <c r="L99" s="5"/>
      <c r="M99" s="5"/>
    </row>
    <row r="100" ht="24.4" customHeight="1" spans="1:13">
      <c r="A100" s="5"/>
      <c r="B100" s="5"/>
      <c r="C100" s="6"/>
      <c r="D100" s="5"/>
      <c r="E100" s="15"/>
      <c r="F100" s="15" t="s">
        <v>464</v>
      </c>
      <c r="G100" s="5"/>
      <c r="H100" s="5"/>
      <c r="I100" s="5"/>
      <c r="J100" s="5"/>
      <c r="K100" s="5"/>
      <c r="L100" s="5"/>
      <c r="M100" s="5"/>
    </row>
    <row r="101" ht="24.4" customHeight="1" spans="1:13">
      <c r="A101" s="5"/>
      <c r="B101" s="5"/>
      <c r="C101" s="6"/>
      <c r="D101" s="5"/>
      <c r="E101" s="15" t="s">
        <v>469</v>
      </c>
      <c r="F101" s="15" t="s">
        <v>470</v>
      </c>
      <c r="G101" s="5"/>
      <c r="H101" s="5"/>
      <c r="I101" s="5"/>
      <c r="J101" s="5"/>
      <c r="K101" s="5"/>
      <c r="L101" s="5"/>
      <c r="M101" s="5"/>
    </row>
    <row r="102" ht="24.4" customHeight="1" spans="1:13">
      <c r="A102" s="5"/>
      <c r="B102" s="5"/>
      <c r="C102" s="6"/>
      <c r="D102" s="5"/>
      <c r="E102" s="15"/>
      <c r="F102" s="15" t="s">
        <v>471</v>
      </c>
      <c r="G102" s="5" t="s">
        <v>509</v>
      </c>
      <c r="H102" s="5" t="s">
        <v>453</v>
      </c>
      <c r="I102" s="5"/>
      <c r="J102" s="5"/>
      <c r="K102" s="5" t="s">
        <v>454</v>
      </c>
      <c r="L102" s="5" t="s">
        <v>455</v>
      </c>
      <c r="M102" s="5"/>
    </row>
    <row r="103" ht="24.4" customHeight="1" spans="1:13">
      <c r="A103" s="5"/>
      <c r="B103" s="5"/>
      <c r="C103" s="6"/>
      <c r="D103" s="5"/>
      <c r="E103" s="15"/>
      <c r="F103" s="15" t="s">
        <v>472</v>
      </c>
      <c r="G103" s="5"/>
      <c r="H103" s="5"/>
      <c r="I103" s="5"/>
      <c r="J103" s="5"/>
      <c r="K103" s="5"/>
      <c r="L103" s="5"/>
      <c r="M103" s="5"/>
    </row>
    <row r="104" ht="24.4" customHeight="1" spans="1:13">
      <c r="A104" s="5"/>
      <c r="B104" s="5"/>
      <c r="C104" s="6"/>
      <c r="D104" s="5"/>
      <c r="E104" s="15"/>
      <c r="F104" s="15" t="s">
        <v>474</v>
      </c>
      <c r="G104" s="5"/>
      <c r="H104" s="5"/>
      <c r="I104" s="5"/>
      <c r="J104" s="5"/>
      <c r="K104" s="5"/>
      <c r="L104" s="5"/>
      <c r="M104" s="5"/>
    </row>
    <row r="105" ht="24.4" customHeight="1" spans="1:13">
      <c r="A105" s="5"/>
      <c r="B105" s="5"/>
      <c r="C105" s="6"/>
      <c r="D105" s="5"/>
      <c r="E105" s="15" t="s">
        <v>475</v>
      </c>
      <c r="F105" s="15" t="s">
        <v>476</v>
      </c>
      <c r="G105" s="5" t="s">
        <v>477</v>
      </c>
      <c r="H105" s="5" t="s">
        <v>495</v>
      </c>
      <c r="I105" s="5"/>
      <c r="J105" s="5"/>
      <c r="K105" s="5" t="s">
        <v>454</v>
      </c>
      <c r="L105" s="5" t="s">
        <v>455</v>
      </c>
      <c r="M105" s="5"/>
    </row>
    <row r="106" ht="24.4" customHeight="1" spans="1:13">
      <c r="A106" s="5">
        <f>$A$6</f>
        <v>127018</v>
      </c>
      <c r="B106" s="5" t="s">
        <v>424</v>
      </c>
      <c r="C106" s="6">
        <f>VLOOKUP(B106,'22专项清单'!B:C,2,0)</f>
        <v>0</v>
      </c>
      <c r="D106" s="5" t="s">
        <v>510</v>
      </c>
      <c r="E106" s="15" t="s">
        <v>450</v>
      </c>
      <c r="F106" s="15" t="s">
        <v>451</v>
      </c>
      <c r="G106" s="5" t="s">
        <v>511</v>
      </c>
      <c r="H106" s="5" t="s">
        <v>453</v>
      </c>
      <c r="I106" s="5"/>
      <c r="J106" s="5"/>
      <c r="K106" s="5" t="s">
        <v>454</v>
      </c>
      <c r="L106" s="5" t="s">
        <v>455</v>
      </c>
      <c r="M106" s="5"/>
    </row>
    <row r="107" ht="24.4" customHeight="1" spans="1:13">
      <c r="A107" s="5"/>
      <c r="B107" s="5"/>
      <c r="C107" s="6"/>
      <c r="D107" s="5"/>
      <c r="E107" s="15"/>
      <c r="F107" s="15" t="s">
        <v>456</v>
      </c>
      <c r="G107" s="5" t="s">
        <v>512</v>
      </c>
      <c r="H107" s="5"/>
      <c r="I107" s="5"/>
      <c r="J107" s="5"/>
      <c r="K107" s="5"/>
      <c r="L107" s="5"/>
      <c r="M107" s="5"/>
    </row>
    <row r="108" ht="24.4" customHeight="1" spans="1:13">
      <c r="A108" s="5"/>
      <c r="B108" s="5"/>
      <c r="C108" s="6"/>
      <c r="D108" s="5"/>
      <c r="E108" s="15"/>
      <c r="F108" s="15" t="s">
        <v>457</v>
      </c>
      <c r="G108" s="5" t="s">
        <v>512</v>
      </c>
      <c r="H108" s="5"/>
      <c r="I108" s="5"/>
      <c r="J108" s="5"/>
      <c r="K108" s="5"/>
      <c r="L108" s="5"/>
      <c r="M108" s="5"/>
    </row>
    <row r="109" ht="24.4" customHeight="1" spans="1:13">
      <c r="A109" s="5"/>
      <c r="B109" s="5"/>
      <c r="C109" s="6"/>
      <c r="D109" s="5"/>
      <c r="E109" s="15" t="s">
        <v>458</v>
      </c>
      <c r="F109" s="15" t="s">
        <v>459</v>
      </c>
      <c r="G109" s="5" t="s">
        <v>512</v>
      </c>
      <c r="H109" s="5"/>
      <c r="I109" s="5"/>
      <c r="J109" s="5"/>
      <c r="K109" s="5"/>
      <c r="L109" s="5"/>
      <c r="M109" s="5"/>
    </row>
    <row r="110" ht="24.4" customHeight="1" spans="1:13">
      <c r="A110" s="5"/>
      <c r="B110" s="5"/>
      <c r="C110" s="6"/>
      <c r="D110" s="5"/>
      <c r="E110" s="15"/>
      <c r="F110" s="15" t="s">
        <v>460</v>
      </c>
      <c r="G110" s="5" t="s">
        <v>513</v>
      </c>
      <c r="H110" s="5" t="s">
        <v>453</v>
      </c>
      <c r="I110" s="5"/>
      <c r="J110" s="5"/>
      <c r="K110" s="5" t="s">
        <v>454</v>
      </c>
      <c r="L110" s="5" t="s">
        <v>455</v>
      </c>
      <c r="M110" s="5"/>
    </row>
    <row r="111" ht="24.4" customHeight="1" spans="1:13">
      <c r="A111" s="5"/>
      <c r="B111" s="5"/>
      <c r="C111" s="6"/>
      <c r="D111" s="5"/>
      <c r="E111" s="15"/>
      <c r="F111" s="15" t="s">
        <v>464</v>
      </c>
      <c r="G111" s="5" t="s">
        <v>514</v>
      </c>
      <c r="H111" s="5" t="s">
        <v>466</v>
      </c>
      <c r="I111" s="5"/>
      <c r="J111" s="5"/>
      <c r="K111" s="5" t="s">
        <v>467</v>
      </c>
      <c r="L111" s="5" t="s">
        <v>468</v>
      </c>
      <c r="M111" s="5"/>
    </row>
    <row r="112" ht="24.4" customHeight="1" spans="1:13">
      <c r="A112" s="5"/>
      <c r="B112" s="5"/>
      <c r="C112" s="6"/>
      <c r="D112" s="5"/>
      <c r="E112" s="15" t="s">
        <v>469</v>
      </c>
      <c r="F112" s="15" t="s">
        <v>470</v>
      </c>
      <c r="G112" s="5" t="s">
        <v>512</v>
      </c>
      <c r="H112" s="5"/>
      <c r="I112" s="5"/>
      <c r="J112" s="5"/>
      <c r="K112" s="5"/>
      <c r="L112" s="5"/>
      <c r="M112" s="5"/>
    </row>
    <row r="113" ht="24.4" customHeight="1" spans="1:13">
      <c r="A113" s="5"/>
      <c r="B113" s="5"/>
      <c r="C113" s="6"/>
      <c r="D113" s="5"/>
      <c r="E113" s="15"/>
      <c r="F113" s="15" t="s">
        <v>471</v>
      </c>
      <c r="G113" s="5" t="s">
        <v>512</v>
      </c>
      <c r="H113" s="5"/>
      <c r="I113" s="5"/>
      <c r="J113" s="5"/>
      <c r="K113" s="5"/>
      <c r="L113" s="5"/>
      <c r="M113" s="5"/>
    </row>
    <row r="114" ht="24.4" customHeight="1" spans="1:13">
      <c r="A114" s="5"/>
      <c r="B114" s="5"/>
      <c r="C114" s="6"/>
      <c r="D114" s="5"/>
      <c r="E114" s="15"/>
      <c r="F114" s="15" t="s">
        <v>472</v>
      </c>
      <c r="G114" s="5" t="s">
        <v>515</v>
      </c>
      <c r="H114" s="5" t="s">
        <v>516</v>
      </c>
      <c r="I114" s="5"/>
      <c r="J114" s="5"/>
      <c r="K114" s="5" t="s">
        <v>517</v>
      </c>
      <c r="L114" s="5" t="s">
        <v>468</v>
      </c>
      <c r="M114" s="5"/>
    </row>
    <row r="115" ht="24.4" customHeight="1" spans="1:13">
      <c r="A115" s="5"/>
      <c r="B115" s="5"/>
      <c r="C115" s="6"/>
      <c r="D115" s="5"/>
      <c r="E115" s="15"/>
      <c r="F115" s="15" t="s">
        <v>474</v>
      </c>
      <c r="G115" s="5"/>
      <c r="H115" s="5"/>
      <c r="I115" s="5"/>
      <c r="J115" s="5"/>
      <c r="K115" s="5"/>
      <c r="L115" s="5"/>
      <c r="M115" s="5"/>
    </row>
    <row r="116" ht="24.4" customHeight="1" spans="1:13">
      <c r="A116" s="5"/>
      <c r="B116" s="5"/>
      <c r="C116" s="6"/>
      <c r="D116" s="5"/>
      <c r="E116" s="15" t="s">
        <v>475</v>
      </c>
      <c r="F116" s="15" t="s">
        <v>476</v>
      </c>
      <c r="G116" s="5" t="s">
        <v>477</v>
      </c>
      <c r="H116" s="5" t="s">
        <v>453</v>
      </c>
      <c r="I116" s="5"/>
      <c r="J116" s="5"/>
      <c r="K116" s="5" t="s">
        <v>454</v>
      </c>
      <c r="L116" s="5" t="s">
        <v>455</v>
      </c>
      <c r="M116" s="5"/>
    </row>
    <row r="117" ht="24.4" customHeight="1" spans="1:13">
      <c r="A117" s="5">
        <f>$A$6</f>
        <v>127018</v>
      </c>
      <c r="B117" s="5" t="s">
        <v>425</v>
      </c>
      <c r="C117" s="6">
        <f>VLOOKUP(B117,'22专项清单'!B:C,2,0)</f>
        <v>0</v>
      </c>
      <c r="D117" s="5" t="s">
        <v>425</v>
      </c>
      <c r="E117" s="15" t="s">
        <v>450</v>
      </c>
      <c r="F117" s="15" t="s">
        <v>451</v>
      </c>
      <c r="G117" s="5" t="s">
        <v>452</v>
      </c>
      <c r="H117" s="5" t="s">
        <v>453</v>
      </c>
      <c r="I117" s="5"/>
      <c r="J117" s="5"/>
      <c r="K117" s="5" t="s">
        <v>454</v>
      </c>
      <c r="L117" s="5" t="s">
        <v>455</v>
      </c>
      <c r="M117" s="5"/>
    </row>
    <row r="118" ht="24.4" customHeight="1" spans="1:13">
      <c r="A118" s="5"/>
      <c r="B118" s="5"/>
      <c r="C118" s="6"/>
      <c r="D118" s="5"/>
      <c r="E118" s="15"/>
      <c r="F118" s="15" t="s">
        <v>456</v>
      </c>
      <c r="G118" s="5"/>
      <c r="H118" s="5"/>
      <c r="I118" s="5"/>
      <c r="J118" s="5"/>
      <c r="K118" s="5"/>
      <c r="L118" s="5"/>
      <c r="M118" s="5"/>
    </row>
    <row r="119" ht="24.4" customHeight="1" spans="1:13">
      <c r="A119" s="5"/>
      <c r="B119" s="5"/>
      <c r="C119" s="6"/>
      <c r="D119" s="5"/>
      <c r="E119" s="15"/>
      <c r="F119" s="15" t="s">
        <v>457</v>
      </c>
      <c r="G119" s="5"/>
      <c r="H119" s="5"/>
      <c r="I119" s="5"/>
      <c r="J119" s="5"/>
      <c r="K119" s="5"/>
      <c r="L119" s="5"/>
      <c r="M119" s="5"/>
    </row>
    <row r="120" ht="24.4" customHeight="1" spans="1:13">
      <c r="A120" s="5"/>
      <c r="B120" s="5"/>
      <c r="C120" s="6"/>
      <c r="D120" s="5"/>
      <c r="E120" s="15" t="s">
        <v>458</v>
      </c>
      <c r="F120" s="15" t="s">
        <v>459</v>
      </c>
      <c r="G120" s="5"/>
      <c r="H120" s="5"/>
      <c r="I120" s="5"/>
      <c r="J120" s="5"/>
      <c r="K120" s="5"/>
      <c r="L120" s="5"/>
      <c r="M120" s="5"/>
    </row>
    <row r="121" ht="24.4" customHeight="1" spans="1:13">
      <c r="A121" s="5"/>
      <c r="B121" s="5"/>
      <c r="C121" s="6"/>
      <c r="D121" s="5"/>
      <c r="E121" s="15"/>
      <c r="F121" s="15" t="s">
        <v>460</v>
      </c>
      <c r="G121" s="5" t="s">
        <v>518</v>
      </c>
      <c r="H121" s="5" t="s">
        <v>495</v>
      </c>
      <c r="I121" s="5"/>
      <c r="J121" s="5"/>
      <c r="K121" s="5" t="s">
        <v>454</v>
      </c>
      <c r="L121" s="5" t="s">
        <v>455</v>
      </c>
      <c r="M121" s="5"/>
    </row>
    <row r="122" ht="24.4" customHeight="1" spans="1:13">
      <c r="A122" s="5"/>
      <c r="B122" s="5"/>
      <c r="C122" s="6"/>
      <c r="D122" s="5"/>
      <c r="E122" s="15"/>
      <c r="F122" s="15" t="s">
        <v>464</v>
      </c>
      <c r="G122" s="5"/>
      <c r="H122" s="5"/>
      <c r="I122" s="5"/>
      <c r="J122" s="5"/>
      <c r="K122" s="5"/>
      <c r="L122" s="5"/>
      <c r="M122" s="5"/>
    </row>
    <row r="123" ht="24.4" customHeight="1" spans="1:13">
      <c r="A123" s="5"/>
      <c r="B123" s="5"/>
      <c r="C123" s="6"/>
      <c r="D123" s="5"/>
      <c r="E123" s="15" t="s">
        <v>469</v>
      </c>
      <c r="F123" s="15" t="s">
        <v>470</v>
      </c>
      <c r="G123" s="5"/>
      <c r="H123" s="5"/>
      <c r="I123" s="5"/>
      <c r="J123" s="5"/>
      <c r="K123" s="5"/>
      <c r="L123" s="5"/>
      <c r="M123" s="5"/>
    </row>
    <row r="124" ht="24.4" customHeight="1" spans="1:13">
      <c r="A124" s="5"/>
      <c r="B124" s="5"/>
      <c r="C124" s="6"/>
      <c r="D124" s="5"/>
      <c r="E124" s="15"/>
      <c r="F124" s="15" t="s">
        <v>471</v>
      </c>
      <c r="G124" s="5" t="s">
        <v>519</v>
      </c>
      <c r="H124" s="5" t="s">
        <v>502</v>
      </c>
      <c r="I124" s="5"/>
      <c r="J124" s="5"/>
      <c r="K124" s="5" t="s">
        <v>454</v>
      </c>
      <c r="L124" s="5" t="s">
        <v>455</v>
      </c>
      <c r="M124" s="5"/>
    </row>
    <row r="125" ht="24.4" customHeight="1" spans="1:13">
      <c r="A125" s="5"/>
      <c r="B125" s="5"/>
      <c r="C125" s="6"/>
      <c r="D125" s="5"/>
      <c r="E125" s="15"/>
      <c r="F125" s="15" t="s">
        <v>472</v>
      </c>
      <c r="G125" s="5"/>
      <c r="H125" s="5"/>
      <c r="I125" s="5"/>
      <c r="J125" s="5"/>
      <c r="K125" s="5"/>
      <c r="L125" s="5"/>
      <c r="M125" s="5"/>
    </row>
    <row r="126" ht="24.4" customHeight="1" spans="1:13">
      <c r="A126" s="5"/>
      <c r="B126" s="5"/>
      <c r="C126" s="6"/>
      <c r="D126" s="5"/>
      <c r="E126" s="15"/>
      <c r="F126" s="15" t="s">
        <v>474</v>
      </c>
      <c r="G126" s="5"/>
      <c r="H126" s="5"/>
      <c r="I126" s="5"/>
      <c r="J126" s="5"/>
      <c r="K126" s="5"/>
      <c r="L126" s="5"/>
      <c r="M126" s="5"/>
    </row>
    <row r="127" ht="24.4" customHeight="1" spans="1:13">
      <c r="A127" s="5"/>
      <c r="B127" s="5"/>
      <c r="C127" s="6"/>
      <c r="D127" s="5"/>
      <c r="E127" s="15" t="s">
        <v>475</v>
      </c>
      <c r="F127" s="15" t="s">
        <v>476</v>
      </c>
      <c r="G127" s="5" t="s">
        <v>520</v>
      </c>
      <c r="H127" s="5" t="s">
        <v>485</v>
      </c>
      <c r="I127" s="5"/>
      <c r="J127" s="5"/>
      <c r="K127" s="5" t="s">
        <v>454</v>
      </c>
      <c r="L127" s="5" t="s">
        <v>455</v>
      </c>
      <c r="M127" s="5"/>
    </row>
    <row r="128" ht="24.4" customHeight="1" spans="1:13">
      <c r="A128" s="5">
        <f>$A$6</f>
        <v>127018</v>
      </c>
      <c r="B128" s="5" t="s">
        <v>426</v>
      </c>
      <c r="C128" s="6">
        <f>VLOOKUP(B128,'22专项清单'!B:C,2,0)</f>
        <v>2.671</v>
      </c>
      <c r="D128" s="5" t="s">
        <v>426</v>
      </c>
      <c r="E128" s="15" t="s">
        <v>450</v>
      </c>
      <c r="F128" s="15" t="s">
        <v>451</v>
      </c>
      <c r="G128" s="5" t="s">
        <v>452</v>
      </c>
      <c r="H128" s="5" t="s">
        <v>453</v>
      </c>
      <c r="I128" s="5"/>
      <c r="J128" s="5"/>
      <c r="K128" s="5" t="s">
        <v>454</v>
      </c>
      <c r="L128" s="5" t="s">
        <v>455</v>
      </c>
      <c r="M128" s="5"/>
    </row>
    <row r="129" ht="24.4" customHeight="1" spans="1:13">
      <c r="A129" s="5"/>
      <c r="B129" s="5"/>
      <c r="C129" s="6"/>
      <c r="D129" s="5"/>
      <c r="E129" s="15"/>
      <c r="F129" s="15" t="s">
        <v>456</v>
      </c>
      <c r="G129" s="5"/>
      <c r="H129" s="5"/>
      <c r="I129" s="5"/>
      <c r="J129" s="5"/>
      <c r="K129" s="5"/>
      <c r="L129" s="5"/>
      <c r="M129" s="5"/>
    </row>
    <row r="130" ht="24.4" customHeight="1" spans="1:13">
      <c r="A130" s="5"/>
      <c r="B130" s="5"/>
      <c r="C130" s="6"/>
      <c r="D130" s="5"/>
      <c r="E130" s="15"/>
      <c r="F130" s="15" t="s">
        <v>457</v>
      </c>
      <c r="G130" s="5"/>
      <c r="H130" s="5"/>
      <c r="I130" s="5"/>
      <c r="J130" s="5"/>
      <c r="K130" s="5"/>
      <c r="L130" s="5"/>
      <c r="M130" s="5"/>
    </row>
    <row r="131" ht="24.4" customHeight="1" spans="1:13">
      <c r="A131" s="5"/>
      <c r="B131" s="5"/>
      <c r="C131" s="6"/>
      <c r="D131" s="5"/>
      <c r="E131" s="15" t="s">
        <v>458</v>
      </c>
      <c r="F131" s="15" t="s">
        <v>459</v>
      </c>
      <c r="G131" s="5"/>
      <c r="H131" s="5"/>
      <c r="I131" s="5"/>
      <c r="J131" s="5"/>
      <c r="K131" s="5"/>
      <c r="L131" s="5"/>
      <c r="M131" s="5"/>
    </row>
    <row r="132" ht="24.4" customHeight="1" spans="1:13">
      <c r="A132" s="5"/>
      <c r="B132" s="5"/>
      <c r="C132" s="6"/>
      <c r="D132" s="5"/>
      <c r="E132" s="15"/>
      <c r="F132" s="15" t="s">
        <v>460</v>
      </c>
      <c r="G132" s="5" t="s">
        <v>521</v>
      </c>
      <c r="H132" s="5" t="s">
        <v>502</v>
      </c>
      <c r="I132" s="5"/>
      <c r="J132" s="5"/>
      <c r="K132" s="5" t="s">
        <v>454</v>
      </c>
      <c r="L132" s="5" t="s">
        <v>455</v>
      </c>
      <c r="M132" s="5"/>
    </row>
    <row r="133" ht="24.4" customHeight="1" spans="1:13">
      <c r="A133" s="5"/>
      <c r="B133" s="5"/>
      <c r="C133" s="6"/>
      <c r="D133" s="5"/>
      <c r="E133" s="15"/>
      <c r="F133" s="15" t="s">
        <v>464</v>
      </c>
      <c r="G133" s="5"/>
      <c r="H133" s="5"/>
      <c r="I133" s="5"/>
      <c r="J133" s="5"/>
      <c r="K133" s="5"/>
      <c r="L133" s="5"/>
      <c r="M133" s="5"/>
    </row>
    <row r="134" ht="24.4" customHeight="1" spans="1:13">
      <c r="A134" s="5"/>
      <c r="B134" s="5"/>
      <c r="C134" s="6"/>
      <c r="D134" s="5"/>
      <c r="E134" s="15" t="s">
        <v>469</v>
      </c>
      <c r="F134" s="15" t="s">
        <v>470</v>
      </c>
      <c r="G134" s="5"/>
      <c r="H134" s="5"/>
      <c r="I134" s="5"/>
      <c r="J134" s="5"/>
      <c r="K134" s="5"/>
      <c r="L134" s="5"/>
      <c r="M134" s="5"/>
    </row>
    <row r="135" ht="24.4" customHeight="1" spans="1:13">
      <c r="A135" s="5"/>
      <c r="B135" s="5"/>
      <c r="C135" s="6"/>
      <c r="D135" s="5"/>
      <c r="E135" s="15"/>
      <c r="F135" s="15" t="s">
        <v>471</v>
      </c>
      <c r="G135" s="5" t="s">
        <v>522</v>
      </c>
      <c r="H135" s="5" t="s">
        <v>485</v>
      </c>
      <c r="I135" s="5"/>
      <c r="J135" s="5"/>
      <c r="K135" s="5" t="s">
        <v>454</v>
      </c>
      <c r="L135" s="5" t="s">
        <v>455</v>
      </c>
      <c r="M135" s="5"/>
    </row>
    <row r="136" ht="24.4" customHeight="1" spans="1:13">
      <c r="A136" s="5"/>
      <c r="B136" s="5"/>
      <c r="C136" s="6"/>
      <c r="D136" s="5"/>
      <c r="E136" s="15"/>
      <c r="F136" s="15" t="s">
        <v>472</v>
      </c>
      <c r="G136" s="5"/>
      <c r="H136" s="5"/>
      <c r="I136" s="5"/>
      <c r="J136" s="5"/>
      <c r="K136" s="5"/>
      <c r="L136" s="5"/>
      <c r="M136" s="5"/>
    </row>
    <row r="137" ht="24.4" customHeight="1" spans="1:13">
      <c r="A137" s="5"/>
      <c r="B137" s="5"/>
      <c r="C137" s="6"/>
      <c r="D137" s="5"/>
      <c r="E137" s="15"/>
      <c r="F137" s="15" t="s">
        <v>474</v>
      </c>
      <c r="G137" s="5"/>
      <c r="H137" s="5"/>
      <c r="I137" s="5"/>
      <c r="J137" s="5"/>
      <c r="K137" s="5"/>
      <c r="L137" s="5"/>
      <c r="M137" s="5"/>
    </row>
    <row r="138" ht="24.4" customHeight="1" spans="1:13">
      <c r="A138" s="5"/>
      <c r="B138" s="5"/>
      <c r="C138" s="6"/>
      <c r="D138" s="5"/>
      <c r="E138" s="15" t="s">
        <v>475</v>
      </c>
      <c r="F138" s="15" t="s">
        <v>476</v>
      </c>
      <c r="G138" s="5" t="s">
        <v>523</v>
      </c>
      <c r="H138" s="5" t="s">
        <v>485</v>
      </c>
      <c r="I138" s="5"/>
      <c r="J138" s="5"/>
      <c r="K138" s="5" t="s">
        <v>454</v>
      </c>
      <c r="L138" s="5" t="s">
        <v>455</v>
      </c>
      <c r="M138" s="5"/>
    </row>
    <row r="139" ht="24.4" customHeight="1" spans="1:13">
      <c r="A139" s="5">
        <f>$A$6</f>
        <v>127018</v>
      </c>
      <c r="B139" s="5" t="s">
        <v>427</v>
      </c>
      <c r="C139" s="6">
        <f>VLOOKUP(B139,'22专项清单'!B:C,2,0)</f>
        <v>0</v>
      </c>
      <c r="D139" s="5" t="s">
        <v>427</v>
      </c>
      <c r="E139" s="15" t="s">
        <v>450</v>
      </c>
      <c r="F139" s="15" t="s">
        <v>451</v>
      </c>
      <c r="G139" s="5" t="s">
        <v>452</v>
      </c>
      <c r="H139" s="5" t="s">
        <v>453</v>
      </c>
      <c r="I139" s="5"/>
      <c r="J139" s="5"/>
      <c r="K139" s="5" t="s">
        <v>454</v>
      </c>
      <c r="L139" s="5" t="s">
        <v>455</v>
      </c>
      <c r="M139" s="5"/>
    </row>
    <row r="140" ht="24.4" customHeight="1" spans="1:13">
      <c r="A140" s="5"/>
      <c r="B140" s="5"/>
      <c r="C140" s="6"/>
      <c r="D140" s="5"/>
      <c r="E140" s="15"/>
      <c r="F140" s="15" t="s">
        <v>456</v>
      </c>
      <c r="G140" s="5"/>
      <c r="H140" s="5"/>
      <c r="I140" s="5"/>
      <c r="J140" s="5"/>
      <c r="K140" s="5"/>
      <c r="L140" s="5"/>
      <c r="M140" s="5"/>
    </row>
    <row r="141" ht="24.4" customHeight="1" spans="1:13">
      <c r="A141" s="5"/>
      <c r="B141" s="5"/>
      <c r="C141" s="6"/>
      <c r="D141" s="5"/>
      <c r="E141" s="15"/>
      <c r="F141" s="15" t="s">
        <v>457</v>
      </c>
      <c r="G141" s="5"/>
      <c r="H141" s="5"/>
      <c r="I141" s="5"/>
      <c r="J141" s="5"/>
      <c r="K141" s="5"/>
      <c r="L141" s="5"/>
      <c r="M141" s="5"/>
    </row>
    <row r="142" ht="24.4" customHeight="1" spans="1:13">
      <c r="A142" s="5"/>
      <c r="B142" s="5"/>
      <c r="C142" s="6"/>
      <c r="D142" s="5"/>
      <c r="E142" s="15" t="s">
        <v>458</v>
      </c>
      <c r="F142" s="15" t="s">
        <v>459</v>
      </c>
      <c r="G142" s="5"/>
      <c r="H142" s="5"/>
      <c r="I142" s="5"/>
      <c r="J142" s="5"/>
      <c r="K142" s="5"/>
      <c r="L142" s="5"/>
      <c r="M142" s="5"/>
    </row>
    <row r="143" ht="24.4" customHeight="1" spans="1:13">
      <c r="A143" s="5"/>
      <c r="B143" s="5"/>
      <c r="C143" s="6"/>
      <c r="D143" s="5"/>
      <c r="E143" s="15"/>
      <c r="F143" s="15" t="s">
        <v>460</v>
      </c>
      <c r="G143" s="5" t="s">
        <v>524</v>
      </c>
      <c r="H143" s="5" t="s">
        <v>525</v>
      </c>
      <c r="I143" s="5"/>
      <c r="J143" s="5"/>
      <c r="K143" s="5" t="s">
        <v>525</v>
      </c>
      <c r="L143" s="5" t="s">
        <v>483</v>
      </c>
      <c r="M143" s="5"/>
    </row>
    <row r="144" ht="24.4" customHeight="1" spans="1:13">
      <c r="A144" s="5"/>
      <c r="B144" s="5"/>
      <c r="C144" s="6"/>
      <c r="D144" s="5"/>
      <c r="E144" s="15"/>
      <c r="F144" s="15" t="s">
        <v>464</v>
      </c>
      <c r="G144" s="5"/>
      <c r="H144" s="5"/>
      <c r="I144" s="5"/>
      <c r="J144" s="5"/>
      <c r="K144" s="5"/>
      <c r="L144" s="5"/>
      <c r="M144" s="5"/>
    </row>
    <row r="145" ht="24.4" customHeight="1" spans="1:13">
      <c r="A145" s="5"/>
      <c r="B145" s="5"/>
      <c r="C145" s="6"/>
      <c r="D145" s="5"/>
      <c r="E145" s="15" t="s">
        <v>469</v>
      </c>
      <c r="F145" s="15" t="s">
        <v>470</v>
      </c>
      <c r="G145" s="5"/>
      <c r="H145" s="5"/>
      <c r="I145" s="5"/>
      <c r="J145" s="5"/>
      <c r="K145" s="5"/>
      <c r="L145" s="5"/>
      <c r="M145" s="5"/>
    </row>
    <row r="146" ht="24.4" customHeight="1" spans="1:13">
      <c r="A146" s="5"/>
      <c r="B146" s="5"/>
      <c r="C146" s="6"/>
      <c r="D146" s="5"/>
      <c r="E146" s="15"/>
      <c r="F146" s="15" t="s">
        <v>471</v>
      </c>
      <c r="G146" s="5" t="s">
        <v>526</v>
      </c>
      <c r="H146" s="5" t="s">
        <v>482</v>
      </c>
      <c r="I146" s="5"/>
      <c r="J146" s="5"/>
      <c r="K146" s="5" t="s">
        <v>482</v>
      </c>
      <c r="L146" s="5" t="s">
        <v>483</v>
      </c>
      <c r="M146" s="5"/>
    </row>
    <row r="147" ht="24.4" customHeight="1" spans="1:13">
      <c r="A147" s="5"/>
      <c r="B147" s="5"/>
      <c r="C147" s="6"/>
      <c r="D147" s="5"/>
      <c r="E147" s="15"/>
      <c r="F147" s="15" t="s">
        <v>472</v>
      </c>
      <c r="G147" s="5"/>
      <c r="H147" s="5"/>
      <c r="I147" s="5"/>
      <c r="J147" s="5"/>
      <c r="K147" s="5"/>
      <c r="L147" s="5"/>
      <c r="M147" s="5"/>
    </row>
    <row r="148" ht="24.4" customHeight="1" spans="1:13">
      <c r="A148" s="5"/>
      <c r="B148" s="5"/>
      <c r="C148" s="6"/>
      <c r="D148" s="5"/>
      <c r="E148" s="15"/>
      <c r="F148" s="15" t="s">
        <v>474</v>
      </c>
      <c r="G148" s="5"/>
      <c r="H148" s="5"/>
      <c r="I148" s="5"/>
      <c r="J148" s="5"/>
      <c r="K148" s="5"/>
      <c r="L148" s="5"/>
      <c r="M148" s="5"/>
    </row>
    <row r="149" ht="24.4" customHeight="1" spans="1:13">
      <c r="A149" s="5"/>
      <c r="B149" s="5"/>
      <c r="C149" s="6"/>
      <c r="D149" s="5"/>
      <c r="E149" s="15" t="s">
        <v>475</v>
      </c>
      <c r="F149" s="15" t="s">
        <v>476</v>
      </c>
      <c r="G149" s="5" t="s">
        <v>523</v>
      </c>
      <c r="H149" s="5" t="s">
        <v>485</v>
      </c>
      <c r="I149" s="5"/>
      <c r="J149" s="5"/>
      <c r="K149" s="5" t="s">
        <v>454</v>
      </c>
      <c r="L149" s="5" t="s">
        <v>455</v>
      </c>
      <c r="M149" s="5"/>
    </row>
    <row r="150" ht="24.4" customHeight="1" spans="1:13">
      <c r="A150" s="5">
        <f>$A$6</f>
        <v>127018</v>
      </c>
      <c r="B150" s="5" t="s">
        <v>428</v>
      </c>
      <c r="C150" s="6">
        <f>VLOOKUP(B150,'22专项清单'!B:C,2,0)</f>
        <v>0</v>
      </c>
      <c r="D150" s="5" t="s">
        <v>527</v>
      </c>
      <c r="E150" s="15" t="s">
        <v>450</v>
      </c>
      <c r="F150" s="15" t="s">
        <v>451</v>
      </c>
      <c r="G150" s="5" t="s">
        <v>452</v>
      </c>
      <c r="H150" s="5" t="s">
        <v>453</v>
      </c>
      <c r="I150" s="5"/>
      <c r="J150" s="5"/>
      <c r="K150" s="5" t="s">
        <v>454</v>
      </c>
      <c r="L150" s="5" t="s">
        <v>455</v>
      </c>
      <c r="M150" s="5"/>
    </row>
    <row r="151" ht="24.4" customHeight="1" spans="1:13">
      <c r="A151" s="5"/>
      <c r="B151" s="5"/>
      <c r="C151" s="6"/>
      <c r="D151" s="5"/>
      <c r="E151" s="15"/>
      <c r="F151" s="15" t="s">
        <v>456</v>
      </c>
      <c r="G151" s="5"/>
      <c r="H151" s="5"/>
      <c r="I151" s="5"/>
      <c r="J151" s="5"/>
      <c r="K151" s="5"/>
      <c r="L151" s="5"/>
      <c r="M151" s="5"/>
    </row>
    <row r="152" ht="24.4" customHeight="1" spans="1:13">
      <c r="A152" s="5"/>
      <c r="B152" s="5"/>
      <c r="C152" s="6"/>
      <c r="D152" s="5"/>
      <c r="E152" s="15"/>
      <c r="F152" s="15" t="s">
        <v>457</v>
      </c>
      <c r="G152" s="5"/>
      <c r="H152" s="5"/>
      <c r="I152" s="5"/>
      <c r="J152" s="5"/>
      <c r="K152" s="5"/>
      <c r="L152" s="5"/>
      <c r="M152" s="5"/>
    </row>
    <row r="153" ht="24.4" customHeight="1" spans="1:13">
      <c r="A153" s="5"/>
      <c r="B153" s="5"/>
      <c r="C153" s="6"/>
      <c r="D153" s="5"/>
      <c r="E153" s="15" t="s">
        <v>458</v>
      </c>
      <c r="F153" s="15" t="s">
        <v>459</v>
      </c>
      <c r="G153" s="5" t="s">
        <v>528</v>
      </c>
      <c r="H153" s="5" t="s">
        <v>508</v>
      </c>
      <c r="I153" s="5"/>
      <c r="J153" s="5"/>
      <c r="K153" s="5" t="s">
        <v>505</v>
      </c>
      <c r="L153" s="5" t="s">
        <v>468</v>
      </c>
      <c r="M153" s="5"/>
    </row>
    <row r="154" ht="24.4" customHeight="1" spans="1:13">
      <c r="A154" s="5"/>
      <c r="B154" s="5"/>
      <c r="C154" s="6"/>
      <c r="D154" s="5"/>
      <c r="E154" s="15"/>
      <c r="F154" s="15" t="s">
        <v>460</v>
      </c>
      <c r="G154" s="5"/>
      <c r="H154" s="5"/>
      <c r="I154" s="5"/>
      <c r="J154" s="5"/>
      <c r="K154" s="5"/>
      <c r="L154" s="5"/>
      <c r="M154" s="5"/>
    </row>
    <row r="155" ht="24.4" customHeight="1" spans="1:13">
      <c r="A155" s="5"/>
      <c r="B155" s="5"/>
      <c r="C155" s="6"/>
      <c r="D155" s="5"/>
      <c r="E155" s="15"/>
      <c r="F155" s="15" t="s">
        <v>464</v>
      </c>
      <c r="G155" s="5"/>
      <c r="H155" s="5"/>
      <c r="I155" s="5"/>
      <c r="J155" s="5"/>
      <c r="K155" s="5"/>
      <c r="L155" s="5"/>
      <c r="M155" s="5"/>
    </row>
    <row r="156" ht="24.4" customHeight="1" spans="1:13">
      <c r="A156" s="5"/>
      <c r="B156" s="5"/>
      <c r="C156" s="6"/>
      <c r="D156" s="5"/>
      <c r="E156" s="15" t="s">
        <v>469</v>
      </c>
      <c r="F156" s="15" t="s">
        <v>470</v>
      </c>
      <c r="G156" s="5"/>
      <c r="H156" s="5"/>
      <c r="I156" s="5"/>
      <c r="J156" s="5"/>
      <c r="K156" s="5"/>
      <c r="L156" s="5"/>
      <c r="M156" s="5"/>
    </row>
    <row r="157" ht="24.4" customHeight="1" spans="1:13">
      <c r="A157" s="5"/>
      <c r="B157" s="5"/>
      <c r="C157" s="6"/>
      <c r="D157" s="5"/>
      <c r="E157" s="15"/>
      <c r="F157" s="15" t="s">
        <v>471</v>
      </c>
      <c r="G157" s="5" t="s">
        <v>529</v>
      </c>
      <c r="H157" s="5" t="s">
        <v>482</v>
      </c>
      <c r="I157" s="5"/>
      <c r="J157" s="5"/>
      <c r="K157" s="5" t="s">
        <v>482</v>
      </c>
      <c r="L157" s="5" t="s">
        <v>483</v>
      </c>
      <c r="M157" s="5"/>
    </row>
    <row r="158" ht="24.4" customHeight="1" spans="1:13">
      <c r="A158" s="5"/>
      <c r="B158" s="5"/>
      <c r="C158" s="6"/>
      <c r="D158" s="5"/>
      <c r="E158" s="15"/>
      <c r="F158" s="15" t="s">
        <v>472</v>
      </c>
      <c r="G158" s="5"/>
      <c r="H158" s="5"/>
      <c r="I158" s="5"/>
      <c r="J158" s="5"/>
      <c r="K158" s="5"/>
      <c r="L158" s="5"/>
      <c r="M158" s="5"/>
    </row>
    <row r="159" ht="24.4" customHeight="1" spans="1:13">
      <c r="A159" s="5"/>
      <c r="B159" s="5"/>
      <c r="C159" s="6"/>
      <c r="D159" s="5"/>
      <c r="E159" s="15"/>
      <c r="F159" s="15" t="s">
        <v>474</v>
      </c>
      <c r="G159" s="5"/>
      <c r="H159" s="5"/>
      <c r="I159" s="5"/>
      <c r="J159" s="5"/>
      <c r="K159" s="5"/>
      <c r="L159" s="5"/>
      <c r="M159" s="5"/>
    </row>
    <row r="160" ht="24.4" customHeight="1" spans="1:13">
      <c r="A160" s="5"/>
      <c r="B160" s="5"/>
      <c r="C160" s="6"/>
      <c r="D160" s="5"/>
      <c r="E160" s="15" t="s">
        <v>475</v>
      </c>
      <c r="F160" s="15" t="s">
        <v>476</v>
      </c>
      <c r="G160" s="5" t="s">
        <v>477</v>
      </c>
      <c r="H160" s="5" t="s">
        <v>495</v>
      </c>
      <c r="I160" s="5"/>
      <c r="J160" s="5"/>
      <c r="K160" s="5" t="s">
        <v>454</v>
      </c>
      <c r="L160" s="5" t="s">
        <v>483</v>
      </c>
      <c r="M160" s="5"/>
    </row>
    <row r="161" ht="24.4" customHeight="1" spans="1:13">
      <c r="A161" s="5">
        <f>$A$6</f>
        <v>127018</v>
      </c>
      <c r="B161" s="5" t="s">
        <v>429</v>
      </c>
      <c r="C161" s="6">
        <f>VLOOKUP(B161,'22专项清单'!B:C,2,0)</f>
        <v>0</v>
      </c>
      <c r="D161" s="5" t="s">
        <v>530</v>
      </c>
      <c r="E161" s="15" t="s">
        <v>450</v>
      </c>
      <c r="F161" s="15" t="s">
        <v>451</v>
      </c>
      <c r="G161" s="5" t="s">
        <v>452</v>
      </c>
      <c r="H161" s="5" t="s">
        <v>453</v>
      </c>
      <c r="I161" s="5"/>
      <c r="J161" s="5"/>
      <c r="K161" s="5" t="s">
        <v>454</v>
      </c>
      <c r="L161" s="5" t="s">
        <v>455</v>
      </c>
      <c r="M161" s="5"/>
    </row>
    <row r="162" ht="24.4" customHeight="1" spans="1:13">
      <c r="A162" s="5"/>
      <c r="B162" s="5"/>
      <c r="C162" s="6"/>
      <c r="D162" s="5"/>
      <c r="E162" s="15"/>
      <c r="F162" s="15" t="s">
        <v>456</v>
      </c>
      <c r="G162" s="5"/>
      <c r="H162" s="5"/>
      <c r="I162" s="5"/>
      <c r="J162" s="5"/>
      <c r="K162" s="5"/>
      <c r="L162" s="5"/>
      <c r="M162" s="5"/>
    </row>
    <row r="163" ht="24.4" customHeight="1" spans="1:13">
      <c r="A163" s="5"/>
      <c r="B163" s="5"/>
      <c r="C163" s="6"/>
      <c r="D163" s="5"/>
      <c r="E163" s="15"/>
      <c r="F163" s="15" t="s">
        <v>457</v>
      </c>
      <c r="G163" s="5"/>
      <c r="H163" s="5"/>
      <c r="I163" s="5"/>
      <c r="J163" s="5"/>
      <c r="K163" s="5"/>
      <c r="L163" s="5"/>
      <c r="M163" s="5"/>
    </row>
    <row r="164" ht="24.4" customHeight="1" spans="1:13">
      <c r="A164" s="5"/>
      <c r="B164" s="5"/>
      <c r="C164" s="6"/>
      <c r="D164" s="5"/>
      <c r="E164" s="15" t="s">
        <v>458</v>
      </c>
      <c r="F164" s="15" t="s">
        <v>459</v>
      </c>
      <c r="G164" s="5"/>
      <c r="H164" s="5"/>
      <c r="I164" s="5"/>
      <c r="J164" s="5"/>
      <c r="K164" s="5"/>
      <c r="L164" s="5"/>
      <c r="M164" s="5"/>
    </row>
    <row r="165" ht="24.4" customHeight="1" spans="1:13">
      <c r="A165" s="5"/>
      <c r="B165" s="5"/>
      <c r="C165" s="6"/>
      <c r="D165" s="5"/>
      <c r="E165" s="15"/>
      <c r="F165" s="15" t="s">
        <v>460</v>
      </c>
      <c r="G165" s="5" t="s">
        <v>531</v>
      </c>
      <c r="H165" s="5" t="s">
        <v>453</v>
      </c>
      <c r="I165" s="5"/>
      <c r="J165" s="5"/>
      <c r="K165" s="5" t="s">
        <v>454</v>
      </c>
      <c r="L165" s="5" t="s">
        <v>455</v>
      </c>
      <c r="M165" s="5"/>
    </row>
    <row r="166" ht="24.4" customHeight="1" spans="1:13">
      <c r="A166" s="5"/>
      <c r="B166" s="5"/>
      <c r="C166" s="6"/>
      <c r="D166" s="5"/>
      <c r="E166" s="15"/>
      <c r="F166" s="15" t="s">
        <v>464</v>
      </c>
      <c r="G166" s="5"/>
      <c r="H166" s="5"/>
      <c r="I166" s="5"/>
      <c r="J166" s="5"/>
      <c r="K166" s="5"/>
      <c r="L166" s="5"/>
      <c r="M166" s="5"/>
    </row>
    <row r="167" ht="24.4" customHeight="1" spans="1:13">
      <c r="A167" s="5"/>
      <c r="B167" s="5"/>
      <c r="C167" s="6"/>
      <c r="D167" s="5"/>
      <c r="E167" s="15" t="s">
        <v>469</v>
      </c>
      <c r="F167" s="15" t="s">
        <v>470</v>
      </c>
      <c r="G167" s="5"/>
      <c r="H167" s="5"/>
      <c r="I167" s="5"/>
      <c r="J167" s="5"/>
      <c r="K167" s="5"/>
      <c r="L167" s="5"/>
      <c r="M167" s="5"/>
    </row>
    <row r="168" ht="24.4" customHeight="1" spans="1:13">
      <c r="A168" s="5"/>
      <c r="B168" s="5"/>
      <c r="C168" s="6"/>
      <c r="D168" s="5"/>
      <c r="E168" s="15"/>
      <c r="F168" s="15" t="s">
        <v>471</v>
      </c>
      <c r="G168" s="5" t="s">
        <v>532</v>
      </c>
      <c r="H168" s="5" t="s">
        <v>453</v>
      </c>
      <c r="I168" s="5"/>
      <c r="J168" s="5"/>
      <c r="K168" s="5" t="s">
        <v>454</v>
      </c>
      <c r="L168" s="5" t="s">
        <v>455</v>
      </c>
      <c r="M168" s="5"/>
    </row>
    <row r="169" ht="24.4" customHeight="1" spans="1:13">
      <c r="A169" s="5"/>
      <c r="B169" s="5"/>
      <c r="C169" s="6"/>
      <c r="D169" s="5"/>
      <c r="E169" s="15"/>
      <c r="F169" s="15" t="s">
        <v>472</v>
      </c>
      <c r="G169" s="5"/>
      <c r="H169" s="5"/>
      <c r="I169" s="5"/>
      <c r="J169" s="5"/>
      <c r="K169" s="5"/>
      <c r="L169" s="5"/>
      <c r="M169" s="5"/>
    </row>
    <row r="170" ht="24.4" customHeight="1" spans="1:13">
      <c r="A170" s="5"/>
      <c r="B170" s="5"/>
      <c r="C170" s="6"/>
      <c r="D170" s="5"/>
      <c r="E170" s="15"/>
      <c r="F170" s="15" t="s">
        <v>474</v>
      </c>
      <c r="G170" s="5"/>
      <c r="H170" s="5"/>
      <c r="I170" s="5"/>
      <c r="J170" s="5"/>
      <c r="K170" s="5"/>
      <c r="L170" s="5"/>
      <c r="M170" s="5"/>
    </row>
    <row r="171" ht="24.4" customHeight="1" spans="1:13">
      <c r="A171" s="5"/>
      <c r="B171" s="5"/>
      <c r="C171" s="6"/>
      <c r="D171" s="5"/>
      <c r="E171" s="15" t="s">
        <v>475</v>
      </c>
      <c r="F171" s="15" t="s">
        <v>476</v>
      </c>
      <c r="G171" s="5" t="s">
        <v>520</v>
      </c>
      <c r="H171" s="5" t="s">
        <v>485</v>
      </c>
      <c r="I171" s="5"/>
      <c r="J171" s="5"/>
      <c r="K171" s="5" t="s">
        <v>454</v>
      </c>
      <c r="L171" s="5" t="s">
        <v>455</v>
      </c>
      <c r="M171" s="5"/>
    </row>
    <row r="172" ht="24.4" customHeight="1" spans="1:13">
      <c r="A172" s="5">
        <f>$A$6</f>
        <v>127018</v>
      </c>
      <c r="B172" s="5" t="s">
        <v>430</v>
      </c>
      <c r="C172" s="6">
        <f>VLOOKUP(B172,'22专项清单'!B:C,2,0)</f>
        <v>0</v>
      </c>
      <c r="D172" s="5" t="s">
        <v>430</v>
      </c>
      <c r="E172" s="15" t="s">
        <v>450</v>
      </c>
      <c r="F172" s="15" t="s">
        <v>451</v>
      </c>
      <c r="G172" s="5" t="s">
        <v>452</v>
      </c>
      <c r="H172" s="5" t="s">
        <v>453</v>
      </c>
      <c r="I172" s="5"/>
      <c r="J172" s="5"/>
      <c r="K172" s="5" t="s">
        <v>454</v>
      </c>
      <c r="L172" s="5" t="s">
        <v>455</v>
      </c>
      <c r="M172" s="5"/>
    </row>
    <row r="173" ht="24.4" customHeight="1" spans="1:13">
      <c r="A173" s="5"/>
      <c r="B173" s="5"/>
      <c r="C173" s="6"/>
      <c r="D173" s="5"/>
      <c r="E173" s="15"/>
      <c r="F173" s="15" t="s">
        <v>456</v>
      </c>
      <c r="G173" s="5"/>
      <c r="H173" s="5"/>
      <c r="I173" s="5"/>
      <c r="J173" s="5"/>
      <c r="K173" s="5"/>
      <c r="L173" s="5"/>
      <c r="M173" s="5"/>
    </row>
    <row r="174" ht="24.4" customHeight="1" spans="1:13">
      <c r="A174" s="5"/>
      <c r="B174" s="5"/>
      <c r="C174" s="6"/>
      <c r="D174" s="5"/>
      <c r="E174" s="15"/>
      <c r="F174" s="15" t="s">
        <v>457</v>
      </c>
      <c r="G174" s="5"/>
      <c r="H174" s="5"/>
      <c r="I174" s="5"/>
      <c r="J174" s="5"/>
      <c r="K174" s="5"/>
      <c r="L174" s="5"/>
      <c r="M174" s="5"/>
    </row>
    <row r="175" ht="24.4" customHeight="1" spans="1:13">
      <c r="A175" s="5"/>
      <c r="B175" s="5"/>
      <c r="C175" s="6"/>
      <c r="D175" s="5"/>
      <c r="E175" s="15" t="s">
        <v>458</v>
      </c>
      <c r="F175" s="15" t="s">
        <v>459</v>
      </c>
      <c r="G175" s="5"/>
      <c r="H175" s="5"/>
      <c r="I175" s="5"/>
      <c r="J175" s="5"/>
      <c r="K175" s="5"/>
      <c r="L175" s="5"/>
      <c r="M175" s="5"/>
    </row>
    <row r="176" ht="24.4" customHeight="1" spans="1:13">
      <c r="A176" s="5"/>
      <c r="B176" s="5"/>
      <c r="C176" s="6"/>
      <c r="D176" s="5"/>
      <c r="E176" s="15"/>
      <c r="F176" s="15" t="s">
        <v>460</v>
      </c>
      <c r="G176" s="5"/>
      <c r="H176" s="5"/>
      <c r="I176" s="5"/>
      <c r="J176" s="5"/>
      <c r="K176" s="5"/>
      <c r="L176" s="5"/>
      <c r="M176" s="5"/>
    </row>
    <row r="177" ht="24.4" customHeight="1" spans="1:13">
      <c r="A177" s="5"/>
      <c r="B177" s="5"/>
      <c r="C177" s="6"/>
      <c r="D177" s="5"/>
      <c r="E177" s="15"/>
      <c r="F177" s="15" t="s">
        <v>464</v>
      </c>
      <c r="G177" s="5" t="s">
        <v>465</v>
      </c>
      <c r="H177" s="5" t="s">
        <v>466</v>
      </c>
      <c r="I177" s="5"/>
      <c r="J177" s="5"/>
      <c r="K177" s="5" t="s">
        <v>467</v>
      </c>
      <c r="L177" s="5" t="s">
        <v>468</v>
      </c>
      <c r="M177" s="5"/>
    </row>
    <row r="178" ht="24.4" customHeight="1" spans="1:13">
      <c r="A178" s="5"/>
      <c r="B178" s="5"/>
      <c r="C178" s="6"/>
      <c r="D178" s="5"/>
      <c r="E178" s="15" t="s">
        <v>469</v>
      </c>
      <c r="F178" s="15" t="s">
        <v>470</v>
      </c>
      <c r="G178" s="5"/>
      <c r="H178" s="5"/>
      <c r="I178" s="5"/>
      <c r="J178" s="5"/>
      <c r="K178" s="5"/>
      <c r="L178" s="5"/>
      <c r="M178" s="5"/>
    </row>
    <row r="179" ht="24.4" customHeight="1" spans="1:13">
      <c r="A179" s="5"/>
      <c r="B179" s="5"/>
      <c r="C179" s="6"/>
      <c r="D179" s="5"/>
      <c r="E179" s="15"/>
      <c r="F179" s="15" t="s">
        <v>471</v>
      </c>
      <c r="G179" s="5"/>
      <c r="H179" s="5"/>
      <c r="I179" s="5"/>
      <c r="J179" s="5"/>
      <c r="K179" s="5"/>
      <c r="L179" s="5"/>
      <c r="M179" s="5"/>
    </row>
    <row r="180" ht="24.4" customHeight="1" spans="1:13">
      <c r="A180" s="5"/>
      <c r="B180" s="5"/>
      <c r="C180" s="6"/>
      <c r="D180" s="5"/>
      <c r="E180" s="15"/>
      <c r="F180" s="15" t="s">
        <v>472</v>
      </c>
      <c r="G180" s="5" t="s">
        <v>533</v>
      </c>
      <c r="H180" s="5" t="s">
        <v>453</v>
      </c>
      <c r="I180" s="5"/>
      <c r="J180" s="5"/>
      <c r="K180" s="5" t="s">
        <v>454</v>
      </c>
      <c r="L180" s="5" t="s">
        <v>455</v>
      </c>
      <c r="M180" s="5"/>
    </row>
    <row r="181" ht="24.4" customHeight="1" spans="1:13">
      <c r="A181" s="5"/>
      <c r="B181" s="5"/>
      <c r="C181" s="6"/>
      <c r="D181" s="5"/>
      <c r="E181" s="15"/>
      <c r="F181" s="15" t="s">
        <v>474</v>
      </c>
      <c r="G181" s="5"/>
      <c r="H181" s="5"/>
      <c r="I181" s="5"/>
      <c r="J181" s="5"/>
      <c r="K181" s="5"/>
      <c r="L181" s="5"/>
      <c r="M181" s="5"/>
    </row>
    <row r="182" ht="24.4" customHeight="1" spans="1:13">
      <c r="A182" s="5"/>
      <c r="B182" s="5"/>
      <c r="C182" s="6"/>
      <c r="D182" s="5"/>
      <c r="E182" s="15" t="s">
        <v>475</v>
      </c>
      <c r="F182" s="15" t="s">
        <v>476</v>
      </c>
      <c r="G182" s="5" t="s">
        <v>523</v>
      </c>
      <c r="H182" s="5" t="s">
        <v>453</v>
      </c>
      <c r="I182" s="5"/>
      <c r="J182" s="5"/>
      <c r="K182" s="5" t="s">
        <v>454</v>
      </c>
      <c r="L182" s="5" t="s">
        <v>455</v>
      </c>
      <c r="M182" s="5"/>
    </row>
    <row r="183" ht="24.4" customHeight="1" spans="1:13">
      <c r="A183" s="5">
        <f>$A$6</f>
        <v>127018</v>
      </c>
      <c r="B183" s="5" t="s">
        <v>431</v>
      </c>
      <c r="C183" s="6">
        <f>VLOOKUP(B183,'22专项清单'!B:C,2,0)</f>
        <v>45.20252</v>
      </c>
      <c r="D183" s="5" t="s">
        <v>431</v>
      </c>
      <c r="E183" s="15" t="s">
        <v>450</v>
      </c>
      <c r="F183" s="15" t="s">
        <v>451</v>
      </c>
      <c r="G183" s="5" t="s">
        <v>452</v>
      </c>
      <c r="H183" s="5" t="s">
        <v>485</v>
      </c>
      <c r="I183" s="5"/>
      <c r="J183" s="5"/>
      <c r="K183" s="5" t="s">
        <v>454</v>
      </c>
      <c r="L183" s="5" t="s">
        <v>455</v>
      </c>
      <c r="M183" s="5"/>
    </row>
    <row r="184" ht="24.4" customHeight="1" spans="1:13">
      <c r="A184" s="5"/>
      <c r="B184" s="5"/>
      <c r="C184" s="6"/>
      <c r="D184" s="5"/>
      <c r="E184" s="15"/>
      <c r="F184" s="15" t="s">
        <v>456</v>
      </c>
      <c r="G184" s="5"/>
      <c r="H184" s="5"/>
      <c r="I184" s="5"/>
      <c r="J184" s="5"/>
      <c r="K184" s="5"/>
      <c r="L184" s="5"/>
      <c r="M184" s="5"/>
    </row>
    <row r="185" ht="24.4" customHeight="1" spans="1:13">
      <c r="A185" s="5"/>
      <c r="B185" s="5"/>
      <c r="C185" s="6"/>
      <c r="D185" s="5"/>
      <c r="E185" s="15"/>
      <c r="F185" s="15" t="s">
        <v>457</v>
      </c>
      <c r="G185" s="5"/>
      <c r="H185" s="5"/>
      <c r="I185" s="5"/>
      <c r="J185" s="5"/>
      <c r="K185" s="5"/>
      <c r="L185" s="5"/>
      <c r="M185" s="5"/>
    </row>
    <row r="186" ht="24.4" customHeight="1" spans="1:13">
      <c r="A186" s="5"/>
      <c r="B186" s="5"/>
      <c r="C186" s="6"/>
      <c r="D186" s="5"/>
      <c r="E186" s="15" t="s">
        <v>458</v>
      </c>
      <c r="F186" s="15" t="s">
        <v>459</v>
      </c>
      <c r="G186" s="5"/>
      <c r="H186" s="5"/>
      <c r="I186" s="5"/>
      <c r="J186" s="5"/>
      <c r="K186" s="5"/>
      <c r="L186" s="5"/>
      <c r="M186" s="5"/>
    </row>
    <row r="187" ht="24.4" customHeight="1" spans="1:13">
      <c r="A187" s="5"/>
      <c r="B187" s="5"/>
      <c r="C187" s="6"/>
      <c r="D187" s="5"/>
      <c r="E187" s="15"/>
      <c r="F187" s="15" t="s">
        <v>460</v>
      </c>
      <c r="G187" s="5"/>
      <c r="H187" s="5"/>
      <c r="I187" s="5"/>
      <c r="J187" s="5"/>
      <c r="K187" s="5"/>
      <c r="L187" s="5"/>
      <c r="M187" s="5"/>
    </row>
    <row r="188" ht="24.4" customHeight="1" spans="1:13">
      <c r="A188" s="5"/>
      <c r="B188" s="5"/>
      <c r="C188" s="6"/>
      <c r="D188" s="5"/>
      <c r="E188" s="15"/>
      <c r="F188" s="15" t="s">
        <v>464</v>
      </c>
      <c r="G188" s="5" t="s">
        <v>534</v>
      </c>
      <c r="H188" s="5" t="s">
        <v>466</v>
      </c>
      <c r="I188" s="5"/>
      <c r="J188" s="5"/>
      <c r="K188" s="5" t="s">
        <v>467</v>
      </c>
      <c r="L188" s="5" t="s">
        <v>483</v>
      </c>
      <c r="M188" s="5"/>
    </row>
    <row r="189" ht="24.4" customHeight="1" spans="1:13">
      <c r="A189" s="5"/>
      <c r="B189" s="5"/>
      <c r="C189" s="6"/>
      <c r="D189" s="5"/>
      <c r="E189" s="15" t="s">
        <v>469</v>
      </c>
      <c r="F189" s="15" t="s">
        <v>470</v>
      </c>
      <c r="G189" s="5"/>
      <c r="H189" s="5"/>
      <c r="I189" s="5"/>
      <c r="J189" s="5"/>
      <c r="K189" s="5"/>
      <c r="L189" s="5"/>
      <c r="M189" s="5"/>
    </row>
    <row r="190" ht="24.4" customHeight="1" spans="1:13">
      <c r="A190" s="5"/>
      <c r="B190" s="5"/>
      <c r="C190" s="6"/>
      <c r="D190" s="5"/>
      <c r="E190" s="15"/>
      <c r="F190" s="15" t="s">
        <v>471</v>
      </c>
      <c r="G190" s="5" t="s">
        <v>500</v>
      </c>
      <c r="H190" s="5" t="s">
        <v>462</v>
      </c>
      <c r="I190" s="5"/>
      <c r="J190" s="5"/>
      <c r="K190" s="5" t="s">
        <v>454</v>
      </c>
      <c r="L190" s="5" t="s">
        <v>468</v>
      </c>
      <c r="M190" s="5"/>
    </row>
    <row r="191" ht="24.4" customHeight="1" spans="1:13">
      <c r="A191" s="5"/>
      <c r="B191" s="5"/>
      <c r="C191" s="6"/>
      <c r="D191" s="5"/>
      <c r="E191" s="15"/>
      <c r="F191" s="15" t="s">
        <v>472</v>
      </c>
      <c r="G191" s="5"/>
      <c r="H191" s="5"/>
      <c r="I191" s="5"/>
      <c r="J191" s="5"/>
      <c r="K191" s="5"/>
      <c r="L191" s="5"/>
      <c r="M191" s="5"/>
    </row>
    <row r="192" ht="24.4" customHeight="1" spans="1:13">
      <c r="A192" s="5"/>
      <c r="B192" s="5"/>
      <c r="C192" s="6"/>
      <c r="D192" s="5"/>
      <c r="E192" s="15"/>
      <c r="F192" s="15" t="s">
        <v>474</v>
      </c>
      <c r="G192" s="5"/>
      <c r="H192" s="5"/>
      <c r="I192" s="5"/>
      <c r="J192" s="5"/>
      <c r="K192" s="5"/>
      <c r="L192" s="5"/>
      <c r="M192" s="5"/>
    </row>
    <row r="193" ht="24.4" customHeight="1" spans="1:13">
      <c r="A193" s="5"/>
      <c r="B193" s="5"/>
      <c r="C193" s="6"/>
      <c r="D193" s="5"/>
      <c r="E193" s="15" t="s">
        <v>475</v>
      </c>
      <c r="F193" s="15" t="s">
        <v>476</v>
      </c>
      <c r="G193" s="5" t="s">
        <v>477</v>
      </c>
      <c r="H193" s="5" t="s">
        <v>485</v>
      </c>
      <c r="I193" s="5"/>
      <c r="J193" s="5"/>
      <c r="K193" s="5" t="s">
        <v>454</v>
      </c>
      <c r="L193" s="5" t="s">
        <v>455</v>
      </c>
      <c r="M193" s="5"/>
    </row>
    <row r="194" ht="24.4" customHeight="1" spans="1:13">
      <c r="A194" s="5">
        <f>$A$6</f>
        <v>127018</v>
      </c>
      <c r="B194" s="5" t="s">
        <v>432</v>
      </c>
      <c r="C194" s="6">
        <f>VLOOKUP(B194,'22专项清单'!B:C,2,0)</f>
        <v>0</v>
      </c>
      <c r="D194" s="5" t="s">
        <v>432</v>
      </c>
      <c r="E194" s="15" t="s">
        <v>450</v>
      </c>
      <c r="F194" s="15" t="s">
        <v>451</v>
      </c>
      <c r="G194" s="5" t="s">
        <v>452</v>
      </c>
      <c r="H194" s="5" t="s">
        <v>502</v>
      </c>
      <c r="I194" s="5"/>
      <c r="J194" s="5"/>
      <c r="K194" s="5" t="s">
        <v>454</v>
      </c>
      <c r="L194" s="5" t="s">
        <v>455</v>
      </c>
      <c r="M194" s="5"/>
    </row>
    <row r="195" ht="24.4" customHeight="1" spans="1:13">
      <c r="A195" s="5"/>
      <c r="B195" s="5"/>
      <c r="C195" s="6"/>
      <c r="D195" s="5"/>
      <c r="E195" s="15"/>
      <c r="F195" s="15" t="s">
        <v>456</v>
      </c>
      <c r="G195" s="5"/>
      <c r="H195" s="5"/>
      <c r="I195" s="5"/>
      <c r="J195" s="5"/>
      <c r="K195" s="5"/>
      <c r="L195" s="5"/>
      <c r="M195" s="5"/>
    </row>
    <row r="196" ht="24.4" customHeight="1" spans="1:13">
      <c r="A196" s="5"/>
      <c r="B196" s="5"/>
      <c r="C196" s="6"/>
      <c r="D196" s="5"/>
      <c r="E196" s="15"/>
      <c r="F196" s="15" t="s">
        <v>457</v>
      </c>
      <c r="G196" s="5"/>
      <c r="H196" s="5"/>
      <c r="I196" s="5"/>
      <c r="J196" s="5"/>
      <c r="K196" s="5"/>
      <c r="L196" s="5"/>
      <c r="M196" s="5"/>
    </row>
    <row r="197" ht="24.4" customHeight="1" spans="1:13">
      <c r="A197" s="5"/>
      <c r="B197" s="5"/>
      <c r="C197" s="6"/>
      <c r="D197" s="5"/>
      <c r="E197" s="15" t="s">
        <v>458</v>
      </c>
      <c r="F197" s="15" t="s">
        <v>459</v>
      </c>
      <c r="G197" s="5"/>
      <c r="H197" s="5"/>
      <c r="I197" s="5"/>
      <c r="J197" s="5"/>
      <c r="K197" s="5"/>
      <c r="L197" s="5"/>
      <c r="M197" s="5"/>
    </row>
    <row r="198" ht="24.4" customHeight="1" spans="1:13">
      <c r="A198" s="5"/>
      <c r="B198" s="5"/>
      <c r="C198" s="6"/>
      <c r="D198" s="5"/>
      <c r="E198" s="15"/>
      <c r="F198" s="15" t="s">
        <v>460</v>
      </c>
      <c r="G198" s="5"/>
      <c r="H198" s="5"/>
      <c r="I198" s="5"/>
      <c r="J198" s="5"/>
      <c r="K198" s="5"/>
      <c r="L198" s="5"/>
      <c r="M198" s="5"/>
    </row>
    <row r="199" ht="24.4" customHeight="1" spans="1:13">
      <c r="A199" s="5"/>
      <c r="B199" s="5"/>
      <c r="C199" s="6"/>
      <c r="D199" s="5"/>
      <c r="E199" s="15"/>
      <c r="F199" s="15" t="s">
        <v>464</v>
      </c>
      <c r="G199" s="5" t="s">
        <v>491</v>
      </c>
      <c r="H199" s="5" t="s">
        <v>462</v>
      </c>
      <c r="I199" s="5"/>
      <c r="J199" s="5"/>
      <c r="K199" s="5" t="s">
        <v>454</v>
      </c>
      <c r="L199" s="5" t="s">
        <v>468</v>
      </c>
      <c r="M199" s="5"/>
    </row>
    <row r="200" ht="24.4" customHeight="1" spans="1:13">
      <c r="A200" s="5"/>
      <c r="B200" s="5"/>
      <c r="C200" s="6"/>
      <c r="D200" s="5"/>
      <c r="E200" s="15" t="s">
        <v>469</v>
      </c>
      <c r="F200" s="15" t="s">
        <v>470</v>
      </c>
      <c r="G200" s="5"/>
      <c r="H200" s="5"/>
      <c r="I200" s="5"/>
      <c r="J200" s="5"/>
      <c r="K200" s="5"/>
      <c r="L200" s="5"/>
      <c r="M200" s="5"/>
    </row>
    <row r="201" ht="24.4" customHeight="1" spans="1:13">
      <c r="A201" s="5"/>
      <c r="B201" s="5"/>
      <c r="C201" s="6"/>
      <c r="D201" s="5"/>
      <c r="E201" s="15"/>
      <c r="F201" s="15" t="s">
        <v>471</v>
      </c>
      <c r="G201" s="5"/>
      <c r="H201" s="5"/>
      <c r="I201" s="5"/>
      <c r="J201" s="5"/>
      <c r="K201" s="5"/>
      <c r="L201" s="5"/>
      <c r="M201" s="5"/>
    </row>
    <row r="202" ht="24.4" customHeight="1" spans="1:13">
      <c r="A202" s="5"/>
      <c r="B202" s="5"/>
      <c r="C202" s="6"/>
      <c r="D202" s="5"/>
      <c r="E202" s="15"/>
      <c r="F202" s="15" t="s">
        <v>472</v>
      </c>
      <c r="G202" s="5" t="s">
        <v>535</v>
      </c>
      <c r="H202" s="5" t="s">
        <v>482</v>
      </c>
      <c r="I202" s="5"/>
      <c r="J202" s="5"/>
      <c r="K202" s="5" t="s">
        <v>482</v>
      </c>
      <c r="L202" s="5" t="s">
        <v>483</v>
      </c>
      <c r="M202" s="5"/>
    </row>
    <row r="203" ht="24.4" customHeight="1" spans="1:13">
      <c r="A203" s="5"/>
      <c r="B203" s="5"/>
      <c r="C203" s="6"/>
      <c r="D203" s="5"/>
      <c r="E203" s="15"/>
      <c r="F203" s="15" t="s">
        <v>474</v>
      </c>
      <c r="G203" s="5"/>
      <c r="H203" s="5"/>
      <c r="I203" s="5"/>
      <c r="J203" s="5"/>
      <c r="K203" s="5"/>
      <c r="L203" s="5"/>
      <c r="M203" s="5"/>
    </row>
    <row r="204" ht="24.4" customHeight="1" spans="1:13">
      <c r="A204" s="5"/>
      <c r="B204" s="5"/>
      <c r="C204" s="6"/>
      <c r="D204" s="5"/>
      <c r="E204" s="15" t="s">
        <v>475</v>
      </c>
      <c r="F204" s="15" t="s">
        <v>476</v>
      </c>
      <c r="G204" s="5" t="s">
        <v>477</v>
      </c>
      <c r="H204" s="5" t="s">
        <v>495</v>
      </c>
      <c r="I204" s="5"/>
      <c r="J204" s="5"/>
      <c r="K204" s="5" t="s">
        <v>454</v>
      </c>
      <c r="L204" s="5" t="s">
        <v>455</v>
      </c>
      <c r="M204" s="5"/>
    </row>
    <row r="205" ht="24.4" customHeight="1" spans="1:13">
      <c r="A205" s="5">
        <f>$A$6</f>
        <v>127018</v>
      </c>
      <c r="B205" s="5" t="s">
        <v>433</v>
      </c>
      <c r="C205" s="6">
        <f>VLOOKUP(B205,'22专项清单'!B:C,2,0)</f>
        <v>0</v>
      </c>
      <c r="D205" s="5" t="s">
        <v>433</v>
      </c>
      <c r="E205" s="15" t="s">
        <v>450</v>
      </c>
      <c r="F205" s="15" t="s">
        <v>451</v>
      </c>
      <c r="G205" s="5" t="s">
        <v>452</v>
      </c>
      <c r="H205" s="5" t="s">
        <v>453</v>
      </c>
      <c r="I205" s="5"/>
      <c r="J205" s="5"/>
      <c r="K205" s="5" t="s">
        <v>454</v>
      </c>
      <c r="L205" s="5" t="s">
        <v>455</v>
      </c>
      <c r="M205" s="5"/>
    </row>
    <row r="206" ht="24.4" customHeight="1" spans="1:13">
      <c r="A206" s="5"/>
      <c r="B206" s="5"/>
      <c r="C206" s="6"/>
      <c r="D206" s="5"/>
      <c r="E206" s="15"/>
      <c r="F206" s="15" t="s">
        <v>456</v>
      </c>
      <c r="G206" s="5"/>
      <c r="H206" s="5"/>
      <c r="I206" s="5"/>
      <c r="J206" s="5"/>
      <c r="K206" s="5"/>
      <c r="L206" s="5"/>
      <c r="M206" s="5"/>
    </row>
    <row r="207" ht="24.4" customHeight="1" spans="1:13">
      <c r="A207" s="5"/>
      <c r="B207" s="5"/>
      <c r="C207" s="6"/>
      <c r="D207" s="5"/>
      <c r="E207" s="15"/>
      <c r="F207" s="15" t="s">
        <v>457</v>
      </c>
      <c r="G207" s="5"/>
      <c r="H207" s="5"/>
      <c r="I207" s="5"/>
      <c r="J207" s="5"/>
      <c r="K207" s="5"/>
      <c r="L207" s="5"/>
      <c r="M207" s="5"/>
    </row>
    <row r="208" ht="24.4" customHeight="1" spans="1:13">
      <c r="A208" s="5"/>
      <c r="B208" s="5"/>
      <c r="C208" s="6"/>
      <c r="D208" s="5"/>
      <c r="E208" s="15" t="s">
        <v>458</v>
      </c>
      <c r="F208" s="15" t="s">
        <v>459</v>
      </c>
      <c r="G208" s="5"/>
      <c r="H208" s="5"/>
      <c r="I208" s="5"/>
      <c r="J208" s="5"/>
      <c r="K208" s="5"/>
      <c r="L208" s="5"/>
      <c r="M208" s="5"/>
    </row>
    <row r="209" ht="24.4" customHeight="1" spans="1:13">
      <c r="A209" s="5"/>
      <c r="B209" s="5"/>
      <c r="C209" s="6"/>
      <c r="D209" s="5"/>
      <c r="E209" s="15"/>
      <c r="F209" s="15" t="s">
        <v>460</v>
      </c>
      <c r="G209" s="5" t="s">
        <v>536</v>
      </c>
      <c r="H209" s="5" t="s">
        <v>537</v>
      </c>
      <c r="I209" s="5"/>
      <c r="J209" s="5"/>
      <c r="K209" s="5" t="s">
        <v>538</v>
      </c>
      <c r="L209" s="5" t="s">
        <v>468</v>
      </c>
      <c r="M209" s="5"/>
    </row>
    <row r="210" ht="24.4" customHeight="1" spans="1:13">
      <c r="A210" s="5"/>
      <c r="B210" s="5"/>
      <c r="C210" s="6"/>
      <c r="D210" s="5"/>
      <c r="E210" s="15"/>
      <c r="F210" s="15" t="s">
        <v>464</v>
      </c>
      <c r="G210" s="5"/>
      <c r="H210" s="5"/>
      <c r="I210" s="5"/>
      <c r="J210" s="5"/>
      <c r="K210" s="5"/>
      <c r="L210" s="5"/>
      <c r="M210" s="5"/>
    </row>
    <row r="211" ht="24.4" customHeight="1" spans="1:13">
      <c r="A211" s="5"/>
      <c r="B211" s="5"/>
      <c r="C211" s="6"/>
      <c r="D211" s="5"/>
      <c r="E211" s="15" t="s">
        <v>469</v>
      </c>
      <c r="F211" s="15" t="s">
        <v>470</v>
      </c>
      <c r="G211" s="5"/>
      <c r="H211" s="5"/>
      <c r="I211" s="5"/>
      <c r="J211" s="5"/>
      <c r="K211" s="5"/>
      <c r="L211" s="5"/>
      <c r="M211" s="5"/>
    </row>
    <row r="212" ht="24.4" customHeight="1" spans="1:13">
      <c r="A212" s="5"/>
      <c r="B212" s="5"/>
      <c r="C212" s="6"/>
      <c r="D212" s="5"/>
      <c r="E212" s="15"/>
      <c r="F212" s="15" t="s">
        <v>471</v>
      </c>
      <c r="G212" s="5" t="s">
        <v>539</v>
      </c>
      <c r="H212" s="5" t="s">
        <v>462</v>
      </c>
      <c r="I212" s="5"/>
      <c r="J212" s="5"/>
      <c r="K212" s="5" t="s">
        <v>454</v>
      </c>
      <c r="L212" s="5" t="s">
        <v>468</v>
      </c>
      <c r="M212" s="5"/>
    </row>
    <row r="213" ht="24.4" customHeight="1" spans="1:13">
      <c r="A213" s="5"/>
      <c r="B213" s="5"/>
      <c r="C213" s="6"/>
      <c r="D213" s="5"/>
      <c r="E213" s="15"/>
      <c r="F213" s="15" t="s">
        <v>472</v>
      </c>
      <c r="G213" s="5"/>
      <c r="H213" s="5"/>
      <c r="I213" s="5"/>
      <c r="J213" s="5"/>
      <c r="K213" s="5"/>
      <c r="L213" s="5"/>
      <c r="M213" s="5"/>
    </row>
    <row r="214" ht="24.4" customHeight="1" spans="1:13">
      <c r="A214" s="5"/>
      <c r="B214" s="5"/>
      <c r="C214" s="6"/>
      <c r="D214" s="5"/>
      <c r="E214" s="15"/>
      <c r="F214" s="15" t="s">
        <v>474</v>
      </c>
      <c r="G214" s="5"/>
      <c r="H214" s="5"/>
      <c r="I214" s="5"/>
      <c r="J214" s="5"/>
      <c r="K214" s="5"/>
      <c r="L214" s="5"/>
      <c r="M214" s="5"/>
    </row>
    <row r="215" ht="24.4" customHeight="1" spans="1:13">
      <c r="A215" s="5"/>
      <c r="B215" s="5"/>
      <c r="C215" s="6"/>
      <c r="D215" s="5"/>
      <c r="E215" s="15" t="s">
        <v>475</v>
      </c>
      <c r="F215" s="15" t="s">
        <v>476</v>
      </c>
      <c r="G215" s="5" t="s">
        <v>477</v>
      </c>
      <c r="H215" s="5" t="s">
        <v>502</v>
      </c>
      <c r="I215" s="5"/>
      <c r="J215" s="5"/>
      <c r="K215" s="5" t="s">
        <v>454</v>
      </c>
      <c r="L215" s="5" t="s">
        <v>455</v>
      </c>
      <c r="M215" s="5"/>
    </row>
    <row r="216" ht="24.4" customHeight="1" spans="1:13">
      <c r="A216" s="5">
        <f>$A$6</f>
        <v>127018</v>
      </c>
      <c r="B216" s="5" t="s">
        <v>434</v>
      </c>
      <c r="C216" s="6">
        <f>VLOOKUP(B216,'22专项清单'!B:C,2,0)</f>
        <v>0</v>
      </c>
      <c r="D216" s="5" t="s">
        <v>434</v>
      </c>
      <c r="E216" s="15" t="s">
        <v>450</v>
      </c>
      <c r="F216" s="15" t="s">
        <v>451</v>
      </c>
      <c r="G216" s="5" t="s">
        <v>452</v>
      </c>
      <c r="H216" s="5" t="s">
        <v>453</v>
      </c>
      <c r="I216" s="5"/>
      <c r="J216" s="5"/>
      <c r="K216" s="5" t="s">
        <v>454</v>
      </c>
      <c r="L216" s="5" t="s">
        <v>455</v>
      </c>
      <c r="M216" s="5"/>
    </row>
    <row r="217" ht="24.4" customHeight="1" spans="1:13">
      <c r="A217" s="5"/>
      <c r="B217" s="5"/>
      <c r="C217" s="6"/>
      <c r="D217" s="5"/>
      <c r="E217" s="15"/>
      <c r="F217" s="15" t="s">
        <v>456</v>
      </c>
      <c r="G217" s="5"/>
      <c r="H217" s="5"/>
      <c r="I217" s="5"/>
      <c r="J217" s="5"/>
      <c r="K217" s="5"/>
      <c r="L217" s="5"/>
      <c r="M217" s="5"/>
    </row>
    <row r="218" ht="24.4" customHeight="1" spans="1:13">
      <c r="A218" s="5"/>
      <c r="B218" s="5"/>
      <c r="C218" s="6"/>
      <c r="D218" s="5"/>
      <c r="E218" s="15"/>
      <c r="F218" s="15" t="s">
        <v>457</v>
      </c>
      <c r="G218" s="5"/>
      <c r="H218" s="5"/>
      <c r="I218" s="5"/>
      <c r="J218" s="5"/>
      <c r="K218" s="5"/>
      <c r="L218" s="5"/>
      <c r="M218" s="5"/>
    </row>
    <row r="219" ht="24.4" customHeight="1" spans="1:13">
      <c r="A219" s="5"/>
      <c r="B219" s="5"/>
      <c r="C219" s="6"/>
      <c r="D219" s="5"/>
      <c r="E219" s="15" t="s">
        <v>458</v>
      </c>
      <c r="F219" s="15" t="s">
        <v>459</v>
      </c>
      <c r="G219" s="5" t="s">
        <v>540</v>
      </c>
      <c r="H219" s="5" t="s">
        <v>541</v>
      </c>
      <c r="I219" s="5"/>
      <c r="J219" s="5"/>
      <c r="K219" s="5" t="s">
        <v>538</v>
      </c>
      <c r="L219" s="5" t="s">
        <v>468</v>
      </c>
      <c r="M219" s="5"/>
    </row>
    <row r="220" ht="24.4" customHeight="1" spans="1:13">
      <c r="A220" s="5"/>
      <c r="B220" s="5"/>
      <c r="C220" s="6"/>
      <c r="D220" s="5"/>
      <c r="E220" s="15"/>
      <c r="F220" s="15" t="s">
        <v>460</v>
      </c>
      <c r="G220" s="5"/>
      <c r="H220" s="5"/>
      <c r="I220" s="5"/>
      <c r="J220" s="5"/>
      <c r="K220" s="5"/>
      <c r="L220" s="5"/>
      <c r="M220" s="5"/>
    </row>
    <row r="221" ht="24.4" customHeight="1" spans="1:13">
      <c r="A221" s="5"/>
      <c r="B221" s="5"/>
      <c r="C221" s="6"/>
      <c r="D221" s="5"/>
      <c r="E221" s="15"/>
      <c r="F221" s="15" t="s">
        <v>464</v>
      </c>
      <c r="G221" s="5"/>
      <c r="H221" s="5"/>
      <c r="I221" s="5"/>
      <c r="J221" s="5"/>
      <c r="K221" s="5"/>
      <c r="L221" s="5"/>
      <c r="M221" s="5"/>
    </row>
    <row r="222" ht="24.4" customHeight="1" spans="1:13">
      <c r="A222" s="5"/>
      <c r="B222" s="5"/>
      <c r="C222" s="6"/>
      <c r="D222" s="5"/>
      <c r="E222" s="15" t="s">
        <v>469</v>
      </c>
      <c r="F222" s="15" t="s">
        <v>470</v>
      </c>
      <c r="G222" s="5"/>
      <c r="H222" s="5"/>
      <c r="I222" s="5"/>
      <c r="J222" s="5"/>
      <c r="K222" s="5"/>
      <c r="L222" s="5"/>
      <c r="M222" s="5"/>
    </row>
    <row r="223" ht="24.4" customHeight="1" spans="1:13">
      <c r="A223" s="5"/>
      <c r="B223" s="5"/>
      <c r="C223" s="6"/>
      <c r="D223" s="5"/>
      <c r="E223" s="15"/>
      <c r="F223" s="15" t="s">
        <v>471</v>
      </c>
      <c r="G223" s="5" t="s">
        <v>542</v>
      </c>
      <c r="H223" s="5" t="s">
        <v>485</v>
      </c>
      <c r="I223" s="5"/>
      <c r="J223" s="5"/>
      <c r="K223" s="5" t="s">
        <v>454</v>
      </c>
      <c r="L223" s="5" t="s">
        <v>455</v>
      </c>
      <c r="M223" s="5"/>
    </row>
    <row r="224" ht="24.4" customHeight="1" spans="1:13">
      <c r="A224" s="5"/>
      <c r="B224" s="5"/>
      <c r="C224" s="6"/>
      <c r="D224" s="5"/>
      <c r="E224" s="15"/>
      <c r="F224" s="15" t="s">
        <v>472</v>
      </c>
      <c r="G224" s="5"/>
      <c r="H224" s="5"/>
      <c r="I224" s="5"/>
      <c r="J224" s="5"/>
      <c r="K224" s="5"/>
      <c r="L224" s="5"/>
      <c r="M224" s="5"/>
    </row>
    <row r="225" ht="24.4" customHeight="1" spans="1:13">
      <c r="A225" s="5"/>
      <c r="B225" s="5"/>
      <c r="C225" s="6"/>
      <c r="D225" s="5"/>
      <c r="E225" s="15"/>
      <c r="F225" s="15" t="s">
        <v>474</v>
      </c>
      <c r="G225" s="5"/>
      <c r="H225" s="5"/>
      <c r="I225" s="5"/>
      <c r="J225" s="5"/>
      <c r="K225" s="5"/>
      <c r="L225" s="5"/>
      <c r="M225" s="5"/>
    </row>
    <row r="226" ht="24.4" customHeight="1" spans="1:13">
      <c r="A226" s="5"/>
      <c r="B226" s="5"/>
      <c r="C226" s="6"/>
      <c r="D226" s="5"/>
      <c r="E226" s="15" t="s">
        <v>475</v>
      </c>
      <c r="F226" s="15" t="s">
        <v>476</v>
      </c>
      <c r="G226" s="5" t="s">
        <v>477</v>
      </c>
      <c r="H226" s="5" t="s">
        <v>485</v>
      </c>
      <c r="I226" s="5"/>
      <c r="J226" s="5"/>
      <c r="K226" s="5" t="s">
        <v>454</v>
      </c>
      <c r="L226" s="5" t="s">
        <v>455</v>
      </c>
      <c r="M226" s="5"/>
    </row>
    <row r="227" ht="16.35" customHeight="1" spans="1:4">
      <c r="A227" s="7" t="s">
        <v>543</v>
      </c>
      <c r="B227" s="7"/>
      <c r="C227" s="7"/>
      <c r="D227" s="7"/>
    </row>
  </sheetData>
  <mergeCells count="149"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  <mergeCell ref="E205:E207"/>
    <mergeCell ref="E208:E210"/>
    <mergeCell ref="E211:E214"/>
    <mergeCell ref="E216:E218"/>
    <mergeCell ref="E219:E221"/>
    <mergeCell ref="E222:E22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"/>
  <sheetViews>
    <sheetView workbookViewId="0">
      <selection activeCell="A19" sqref="A19:H19"/>
    </sheetView>
  </sheetViews>
  <sheetFormatPr defaultColWidth="10" defaultRowHeight="13.5"/>
  <cols>
    <col min="1" max="1" width="7.6" customWidth="1"/>
    <col min="2" max="2" width="16.9583333333333" customWidth="1"/>
    <col min="3" max="3" width="8.68333333333333" customWidth="1"/>
    <col min="4" max="4" width="7.6" customWidth="1"/>
    <col min="5" max="5" width="8" customWidth="1"/>
    <col min="6" max="6" width="8.81666666666667" customWidth="1"/>
    <col min="7" max="7" width="8.14166666666667" customWidth="1"/>
    <col min="8" max="9" width="7.6" customWidth="1"/>
    <col min="10" max="10" width="28.225" customWidth="1"/>
    <col min="11" max="11" width="7.05833333333333" customWidth="1"/>
    <col min="12" max="12" width="7.875" customWidth="1"/>
    <col min="13" max="13" width="9.09166666666667" customWidth="1"/>
    <col min="14" max="14" width="8" customWidth="1"/>
    <col min="15" max="15" width="7.45833333333333" customWidth="1"/>
    <col min="16" max="16" width="6.50833333333333" customWidth="1"/>
    <col min="17" max="17" width="21.85" customWidth="1"/>
    <col min="18" max="18" width="33.25" customWidth="1"/>
    <col min="19" max="19" width="12.625" customWidth="1"/>
  </cols>
  <sheetData>
    <row r="1" ht="16.35" customHeight="1" spans="1:19">
      <c r="A1" s="1"/>
      <c r="S1" s="1" t="s">
        <v>544</v>
      </c>
    </row>
    <row r="2" ht="42.25" customHeight="1" spans="1:19">
      <c r="A2" s="2" t="s">
        <v>545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3.25" customHeight="1" spans="1:19">
      <c r="A3" s="3" t="str">
        <f>'23项目支出绩效目标表'!A3</f>
        <v>部门：127018_益阳市赫山区兰溪镇中心学校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16.35" customHeight="1" spans="1:19">
      <c r="A4" s="1"/>
      <c r="B4" s="1"/>
      <c r="C4" s="1"/>
      <c r="D4" s="1"/>
      <c r="E4" s="1"/>
      <c r="F4" s="1"/>
      <c r="G4" s="1"/>
      <c r="H4" s="1"/>
      <c r="I4" s="1"/>
      <c r="J4" s="1"/>
      <c r="Q4" s="9" t="s">
        <v>31</v>
      </c>
      <c r="R4" s="9"/>
      <c r="S4" s="9"/>
    </row>
    <row r="5" ht="18.1" customHeight="1" spans="1:19">
      <c r="A5" s="4" t="s">
        <v>378</v>
      </c>
      <c r="B5" s="4" t="s">
        <v>379</v>
      </c>
      <c r="C5" s="4" t="s">
        <v>546</v>
      </c>
      <c r="D5" s="4"/>
      <c r="E5" s="4"/>
      <c r="F5" s="4"/>
      <c r="G5" s="4"/>
      <c r="H5" s="4"/>
      <c r="I5" s="4"/>
      <c r="J5" s="4" t="s">
        <v>547</v>
      </c>
      <c r="K5" s="4" t="s">
        <v>548</v>
      </c>
      <c r="L5" s="4"/>
      <c r="M5" s="4"/>
      <c r="N5" s="4"/>
      <c r="O5" s="4"/>
      <c r="P5" s="4"/>
      <c r="Q5" s="4"/>
      <c r="R5" s="4"/>
      <c r="S5" s="4"/>
    </row>
    <row r="6" ht="18.95" customHeight="1" spans="1:19">
      <c r="A6" s="4"/>
      <c r="B6" s="4"/>
      <c r="C6" s="4" t="s">
        <v>438</v>
      </c>
      <c r="D6" s="4" t="s">
        <v>549</v>
      </c>
      <c r="E6" s="4"/>
      <c r="F6" s="4"/>
      <c r="G6" s="4"/>
      <c r="H6" s="4" t="s">
        <v>550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ht="31.05" customHeight="1" spans="1:19">
      <c r="A7" s="4"/>
      <c r="B7" s="4"/>
      <c r="C7" s="4"/>
      <c r="D7" s="4" t="s">
        <v>138</v>
      </c>
      <c r="E7" s="4" t="s">
        <v>551</v>
      </c>
      <c r="F7" s="4" t="s">
        <v>142</v>
      </c>
      <c r="G7" s="4" t="s">
        <v>552</v>
      </c>
      <c r="H7" s="4" t="s">
        <v>157</v>
      </c>
      <c r="I7" s="4" t="s">
        <v>158</v>
      </c>
      <c r="J7" s="4"/>
      <c r="K7" s="4" t="s">
        <v>441</v>
      </c>
      <c r="L7" s="4" t="s">
        <v>442</v>
      </c>
      <c r="M7" s="4" t="s">
        <v>443</v>
      </c>
      <c r="N7" s="4" t="s">
        <v>448</v>
      </c>
      <c r="O7" s="4" t="s">
        <v>444</v>
      </c>
      <c r="P7" s="4" t="s">
        <v>553</v>
      </c>
      <c r="Q7" s="4" t="s">
        <v>554</v>
      </c>
      <c r="R7" s="4" t="s">
        <v>555</v>
      </c>
      <c r="S7" s="4" t="s">
        <v>449</v>
      </c>
    </row>
    <row r="8" ht="19.8" customHeight="1" spans="1:19">
      <c r="A8" s="5">
        <f>'23项目支出绩效目标表'!A6</f>
        <v>127018</v>
      </c>
      <c r="B8" s="5" t="str">
        <f>'23项目支出绩效目标表'!B6</f>
        <v>益阳市赫山区兰溪镇中心学校</v>
      </c>
      <c r="C8" s="6">
        <f>D8+F8+G8</f>
        <v>3693.59273</v>
      </c>
      <c r="D8" s="6">
        <f>'1收支总表'!B6</f>
        <v>3469.57233</v>
      </c>
      <c r="E8" s="6"/>
      <c r="F8" s="6">
        <f>'1收支总表'!B23</f>
        <v>63.8</v>
      </c>
      <c r="G8" s="6">
        <f>'1收支总表'!B32</f>
        <v>160.2204</v>
      </c>
      <c r="H8" s="6">
        <f>'1收支总表'!F6</f>
        <v>3255.6866</v>
      </c>
      <c r="I8" s="6">
        <f>'1收支总表'!F10</f>
        <v>437.90613</v>
      </c>
      <c r="J8" s="5" t="s">
        <v>556</v>
      </c>
      <c r="K8" s="5" t="s">
        <v>450</v>
      </c>
      <c r="L8" s="5" t="s">
        <v>451</v>
      </c>
      <c r="M8" s="5"/>
      <c r="N8" s="5"/>
      <c r="O8" s="5"/>
      <c r="P8" s="5"/>
      <c r="Q8" s="5"/>
      <c r="R8" s="5"/>
      <c r="S8" s="5"/>
    </row>
    <row r="9" ht="19.8" customHeight="1" spans="1:19">
      <c r="A9" s="5"/>
      <c r="B9" s="5"/>
      <c r="C9" s="6"/>
      <c r="D9" s="6"/>
      <c r="E9" s="6"/>
      <c r="F9" s="6"/>
      <c r="G9" s="6"/>
      <c r="H9" s="6"/>
      <c r="I9" s="6"/>
      <c r="J9" s="5"/>
      <c r="K9" s="5"/>
      <c r="L9" s="5" t="s">
        <v>456</v>
      </c>
      <c r="M9" s="5"/>
      <c r="N9" s="5"/>
      <c r="O9" s="5"/>
      <c r="P9" s="5"/>
      <c r="Q9" s="5"/>
      <c r="R9" s="5"/>
      <c r="S9" s="5"/>
    </row>
    <row r="10" ht="19.8" customHeight="1" spans="1:19">
      <c r="A10" s="5"/>
      <c r="B10" s="5"/>
      <c r="C10" s="6"/>
      <c r="D10" s="6"/>
      <c r="E10" s="6"/>
      <c r="F10" s="6"/>
      <c r="G10" s="6"/>
      <c r="H10" s="6"/>
      <c r="I10" s="6"/>
      <c r="J10" s="5"/>
      <c r="K10" s="5"/>
      <c r="L10" s="5" t="s">
        <v>457</v>
      </c>
      <c r="M10" s="5"/>
      <c r="N10" s="5"/>
      <c r="O10" s="5"/>
      <c r="P10" s="5"/>
      <c r="Q10" s="5"/>
      <c r="R10" s="5"/>
      <c r="S10" s="5"/>
    </row>
    <row r="11" ht="19.8" customHeight="1" spans="1:19">
      <c r="A11" s="5"/>
      <c r="B11" s="5"/>
      <c r="C11" s="6"/>
      <c r="D11" s="6"/>
      <c r="E11" s="6"/>
      <c r="F11" s="6"/>
      <c r="G11" s="6"/>
      <c r="H11" s="6"/>
      <c r="I11" s="6"/>
      <c r="J11" s="5"/>
      <c r="K11" s="8" t="s">
        <v>458</v>
      </c>
      <c r="L11" s="8" t="s">
        <v>459</v>
      </c>
      <c r="M11" s="5" t="s">
        <v>557</v>
      </c>
      <c r="N11" s="5"/>
      <c r="O11" s="5" t="s">
        <v>558</v>
      </c>
      <c r="P11" s="5"/>
      <c r="Q11" s="5" t="s">
        <v>559</v>
      </c>
      <c r="R11" s="5" t="s">
        <v>468</v>
      </c>
      <c r="S11" s="5"/>
    </row>
    <row r="12" ht="29.3" customHeight="1" spans="1:19">
      <c r="A12" s="5"/>
      <c r="B12" s="5"/>
      <c r="C12" s="6"/>
      <c r="D12" s="6"/>
      <c r="E12" s="6"/>
      <c r="F12" s="6"/>
      <c r="G12" s="6"/>
      <c r="H12" s="6"/>
      <c r="I12" s="6"/>
      <c r="J12" s="5"/>
      <c r="K12" s="8"/>
      <c r="L12" s="8" t="s">
        <v>460</v>
      </c>
      <c r="M12" s="5" t="s">
        <v>560</v>
      </c>
      <c r="N12" s="5"/>
      <c r="O12" s="5" t="s">
        <v>485</v>
      </c>
      <c r="P12" s="5"/>
      <c r="Q12" s="5" t="s">
        <v>490</v>
      </c>
      <c r="R12" s="5" t="s">
        <v>468</v>
      </c>
      <c r="S12" s="5"/>
    </row>
    <row r="13" ht="19.55" customHeight="1" spans="1:19">
      <c r="A13" s="5"/>
      <c r="B13" s="5"/>
      <c r="C13" s="6"/>
      <c r="D13" s="6"/>
      <c r="E13" s="6"/>
      <c r="F13" s="6"/>
      <c r="G13" s="6"/>
      <c r="H13" s="6"/>
      <c r="I13" s="6"/>
      <c r="J13" s="5"/>
      <c r="K13" s="8"/>
      <c r="L13" s="8" t="s">
        <v>464</v>
      </c>
      <c r="M13" s="5" t="s">
        <v>561</v>
      </c>
      <c r="N13" s="5"/>
      <c r="O13" s="5" t="s">
        <v>466</v>
      </c>
      <c r="P13" s="5"/>
      <c r="Q13" s="5" t="s">
        <v>467</v>
      </c>
      <c r="R13" s="5" t="s">
        <v>468</v>
      </c>
      <c r="S13" s="5"/>
    </row>
    <row r="14" ht="19.8" customHeight="1" spans="1:19">
      <c r="A14" s="5"/>
      <c r="B14" s="5"/>
      <c r="C14" s="6"/>
      <c r="D14" s="6"/>
      <c r="E14" s="6"/>
      <c r="F14" s="6"/>
      <c r="G14" s="6"/>
      <c r="H14" s="6"/>
      <c r="I14" s="6"/>
      <c r="J14" s="5"/>
      <c r="K14" s="8" t="s">
        <v>469</v>
      </c>
      <c r="L14" s="8" t="s">
        <v>470</v>
      </c>
      <c r="M14" s="5" t="s">
        <v>562</v>
      </c>
      <c r="N14" s="5"/>
      <c r="O14" s="5" t="s">
        <v>563</v>
      </c>
      <c r="P14" s="5"/>
      <c r="Q14" s="5" t="s">
        <v>563</v>
      </c>
      <c r="R14" s="5" t="s">
        <v>483</v>
      </c>
      <c r="S14" s="5"/>
    </row>
    <row r="15" ht="19.8" customHeight="1" spans="1:19">
      <c r="A15" s="5"/>
      <c r="B15" s="5"/>
      <c r="C15" s="6"/>
      <c r="D15" s="6"/>
      <c r="E15" s="6"/>
      <c r="F15" s="6"/>
      <c r="G15" s="6"/>
      <c r="H15" s="6"/>
      <c r="I15" s="6"/>
      <c r="J15" s="5"/>
      <c r="K15" s="8"/>
      <c r="L15" s="8" t="s">
        <v>471</v>
      </c>
      <c r="M15" s="5" t="s">
        <v>564</v>
      </c>
      <c r="N15" s="5"/>
      <c r="O15" s="5" t="s">
        <v>565</v>
      </c>
      <c r="P15" s="5"/>
      <c r="Q15" s="5" t="s">
        <v>565</v>
      </c>
      <c r="R15" s="5" t="s">
        <v>483</v>
      </c>
      <c r="S15" s="5"/>
    </row>
    <row r="16" ht="19.8" customHeight="1" spans="1:19">
      <c r="A16" s="5"/>
      <c r="B16" s="5"/>
      <c r="C16" s="6"/>
      <c r="D16" s="6"/>
      <c r="E16" s="6"/>
      <c r="F16" s="6"/>
      <c r="G16" s="6"/>
      <c r="H16" s="6"/>
      <c r="I16" s="6"/>
      <c r="J16" s="5"/>
      <c r="K16" s="8"/>
      <c r="L16" s="8" t="s">
        <v>472</v>
      </c>
      <c r="M16" s="5" t="s">
        <v>566</v>
      </c>
      <c r="N16" s="5"/>
      <c r="O16" s="5" t="s">
        <v>453</v>
      </c>
      <c r="P16" s="5"/>
      <c r="Q16" s="5" t="s">
        <v>490</v>
      </c>
      <c r="R16" s="5" t="s">
        <v>468</v>
      </c>
      <c r="S16" s="5"/>
    </row>
    <row r="17" ht="19.8" customHeight="1" spans="1:19">
      <c r="A17" s="5"/>
      <c r="B17" s="5"/>
      <c r="C17" s="6"/>
      <c r="D17" s="6"/>
      <c r="E17" s="6"/>
      <c r="F17" s="6"/>
      <c r="G17" s="6"/>
      <c r="H17" s="6"/>
      <c r="I17" s="6"/>
      <c r="J17" s="5"/>
      <c r="K17" s="8"/>
      <c r="L17" s="8" t="s">
        <v>474</v>
      </c>
      <c r="M17" s="5" t="s">
        <v>567</v>
      </c>
      <c r="N17" s="5"/>
      <c r="O17" s="5" t="s">
        <v>462</v>
      </c>
      <c r="P17" s="5"/>
      <c r="Q17" s="5" t="s">
        <v>490</v>
      </c>
      <c r="R17" s="5" t="s">
        <v>468</v>
      </c>
      <c r="S17" s="5"/>
    </row>
    <row r="18" ht="19.8" customHeight="1" spans="1:19">
      <c r="A18" s="5"/>
      <c r="B18" s="5"/>
      <c r="C18" s="6"/>
      <c r="D18" s="6"/>
      <c r="E18" s="6"/>
      <c r="F18" s="6"/>
      <c r="G18" s="6"/>
      <c r="H18" s="6"/>
      <c r="I18" s="6"/>
      <c r="J18" s="5"/>
      <c r="K18" s="8" t="s">
        <v>475</v>
      </c>
      <c r="L18" s="8" t="s">
        <v>476</v>
      </c>
      <c r="M18" s="5" t="s">
        <v>568</v>
      </c>
      <c r="N18" s="5"/>
      <c r="O18" s="5" t="s">
        <v>502</v>
      </c>
      <c r="P18" s="5"/>
      <c r="Q18" s="5" t="s">
        <v>490</v>
      </c>
      <c r="R18" s="5" t="s">
        <v>468</v>
      </c>
      <c r="S18" s="5"/>
    </row>
    <row r="19" ht="16.35" customHeight="1" spans="1:8">
      <c r="A19" s="7" t="s">
        <v>543</v>
      </c>
      <c r="B19" s="7"/>
      <c r="C19" s="7"/>
      <c r="D19" s="7"/>
      <c r="E19" s="7"/>
      <c r="F19" s="7"/>
      <c r="G19" s="7"/>
      <c r="H19" s="7"/>
    </row>
  </sheetData>
  <mergeCells count="25">
    <mergeCell ref="A2:S2"/>
    <mergeCell ref="A3:S3"/>
    <mergeCell ref="Q4:S4"/>
    <mergeCell ref="C5:I5"/>
    <mergeCell ref="D6:G6"/>
    <mergeCell ref="H6:I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I8:I18"/>
    <mergeCell ref="J5:J7"/>
    <mergeCell ref="J8:J18"/>
    <mergeCell ref="K8:K10"/>
    <mergeCell ref="K11:K13"/>
    <mergeCell ref="K14:K17"/>
    <mergeCell ref="K5:S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zoomScale="115" zoomScaleNormal="115" topLeftCell="A3" workbookViewId="0">
      <selection activeCell="H41" sqref="H41"/>
    </sheetView>
  </sheetViews>
  <sheetFormatPr defaultColWidth="10" defaultRowHeight="13.5" outlineLevelCol="7"/>
  <cols>
    <col min="1" max="1" width="29.45" customWidth="1"/>
    <col min="2" max="2" width="10.175" customWidth="1"/>
    <col min="3" max="3" width="23.0666666666667" customWidth="1"/>
    <col min="4" max="4" width="10.5833333333333" customWidth="1"/>
    <col min="5" max="5" width="24.0166666666667" customWidth="1"/>
    <col min="6" max="6" width="10.45" customWidth="1"/>
    <col min="7" max="7" width="20.2166666666667" customWidth="1"/>
    <col min="8" max="8" width="10.9916666666667" customWidth="1"/>
  </cols>
  <sheetData>
    <row r="1" ht="12.9" customHeight="1" spans="1:8">
      <c r="A1" s="1"/>
      <c r="H1" s="16" t="s">
        <v>30</v>
      </c>
    </row>
    <row r="2" ht="24.15" customHeight="1" spans="1:8">
      <c r="A2" s="57" t="s">
        <v>6</v>
      </c>
      <c r="B2" s="57"/>
      <c r="C2" s="57"/>
      <c r="D2" s="57"/>
      <c r="E2" s="57"/>
      <c r="F2" s="57"/>
      <c r="G2" s="57"/>
      <c r="H2" s="57"/>
    </row>
    <row r="3" ht="17.25" customHeight="1" spans="1:8">
      <c r="A3" s="11" t="str">
        <f>"部门："&amp;封面!E4&amp;"_"&amp;封面!E5</f>
        <v>部门：127018_益阳市赫山区兰溪镇中心学校</v>
      </c>
      <c r="B3" s="11"/>
      <c r="C3" s="11"/>
      <c r="D3" s="11"/>
      <c r="E3" s="11"/>
      <c r="F3" s="11"/>
      <c r="G3" s="9" t="s">
        <v>31</v>
      </c>
      <c r="H3" s="9"/>
    </row>
    <row r="4" ht="17.9" customHeight="1" spans="1:8">
      <c r="A4" s="4" t="s">
        <v>32</v>
      </c>
      <c r="B4" s="4"/>
      <c r="C4" s="4" t="s">
        <v>33</v>
      </c>
      <c r="D4" s="4"/>
      <c r="E4" s="4"/>
      <c r="F4" s="4"/>
      <c r="G4" s="4"/>
      <c r="H4" s="4"/>
    </row>
    <row r="5" ht="22.4" customHeight="1" spans="1:8">
      <c r="A5" s="4" t="s">
        <v>34</v>
      </c>
      <c r="B5" s="4" t="s">
        <v>35</v>
      </c>
      <c r="C5" s="4" t="s">
        <v>36</v>
      </c>
      <c r="D5" s="4" t="s">
        <v>35</v>
      </c>
      <c r="E5" s="4" t="s">
        <v>37</v>
      </c>
      <c r="F5" s="4" t="s">
        <v>35</v>
      </c>
      <c r="G5" s="4" t="s">
        <v>38</v>
      </c>
      <c r="H5" s="4" t="s">
        <v>35</v>
      </c>
    </row>
    <row r="6" ht="16.25" customHeight="1" spans="1:8">
      <c r="A6" s="14" t="s">
        <v>39</v>
      </c>
      <c r="B6" s="6">
        <f>VLOOKUP(封面!E5,[2]Sheet1!$A:$AJ,36,0)/10000</f>
        <v>3469.57233</v>
      </c>
      <c r="C6" s="5" t="s">
        <v>40</v>
      </c>
      <c r="D6" s="21"/>
      <c r="E6" s="14" t="s">
        <v>41</v>
      </c>
      <c r="F6" s="13">
        <f>SUM(F7:F9)</f>
        <v>3255.6866</v>
      </c>
      <c r="G6" s="5" t="s">
        <v>42</v>
      </c>
      <c r="H6" s="6">
        <f>F7</f>
        <v>3147.8368</v>
      </c>
    </row>
    <row r="7" ht="16.25" customHeight="1" spans="1:8">
      <c r="A7" s="5" t="s">
        <v>43</v>
      </c>
      <c r="B7" s="6"/>
      <c r="C7" s="5" t="s">
        <v>44</v>
      </c>
      <c r="D7" s="21"/>
      <c r="E7" s="5" t="s">
        <v>45</v>
      </c>
      <c r="F7" s="6" cm="1">
        <f t="array" ref="F7">SUM(IF([2]Sheet1!$A:$A=封面!E5,[2]Sheet1!$K:$L,0))/10000</f>
        <v>3147.8368</v>
      </c>
      <c r="G7" s="5" t="s">
        <v>46</v>
      </c>
      <c r="H7" s="6">
        <f>F8+F12</f>
        <v>501.67393</v>
      </c>
    </row>
    <row r="8" ht="16.25" customHeight="1" spans="1:8">
      <c r="A8" s="14" t="s">
        <v>47</v>
      </c>
      <c r="B8" s="6"/>
      <c r="C8" s="5" t="s">
        <v>48</v>
      </c>
      <c r="D8" s="21"/>
      <c r="E8" s="5" t="s">
        <v>49</v>
      </c>
      <c r="F8" s="6" cm="1">
        <f t="array" ref="F8">SUM(IF([2]Sheet1!$A:$A=封面!E5,[2]Sheet1!$P:$T,0))/10000</f>
        <v>63.7678</v>
      </c>
      <c r="G8" s="5" t="s">
        <v>50</v>
      </c>
      <c r="H8" s="6">
        <f>F16</f>
        <v>0</v>
      </c>
    </row>
    <row r="9" ht="16.25" customHeight="1" spans="1:8">
      <c r="A9" s="5" t="s">
        <v>51</v>
      </c>
      <c r="B9" s="6"/>
      <c r="C9" s="5" t="s">
        <v>52</v>
      </c>
      <c r="D9" s="21"/>
      <c r="E9" s="5" t="s">
        <v>53</v>
      </c>
      <c r="F9" s="6" cm="1">
        <f t="array" ref="F9">SUM(IF([2]Sheet1!$A:$A=封面!E5,[2]Sheet1!$N:$O,0))/10000</f>
        <v>44.082</v>
      </c>
      <c r="G9" s="5" t="s">
        <v>54</v>
      </c>
      <c r="H9" s="6"/>
    </row>
    <row r="10" ht="16.25" customHeight="1" spans="1:8">
      <c r="A10" s="5" t="s">
        <v>55</v>
      </c>
      <c r="B10" s="6"/>
      <c r="C10" s="5" t="s">
        <v>56</v>
      </c>
      <c r="D10" s="21">
        <f>B23+B6</f>
        <v>3533.37233</v>
      </c>
      <c r="E10" s="14" t="s">
        <v>57</v>
      </c>
      <c r="F10" s="13">
        <f>F12+F16</f>
        <v>437.90613</v>
      </c>
      <c r="G10" s="5" t="s">
        <v>58</v>
      </c>
      <c r="H10" s="6"/>
    </row>
    <row r="11" ht="16.25" customHeight="1" spans="1:8">
      <c r="A11" s="5" t="s">
        <v>59</v>
      </c>
      <c r="B11" s="6"/>
      <c r="C11" s="5" t="s">
        <v>60</v>
      </c>
      <c r="D11" s="21"/>
      <c r="E11" s="5" t="s">
        <v>61</v>
      </c>
      <c r="F11" s="6"/>
      <c r="G11" s="5" t="s">
        <v>62</v>
      </c>
      <c r="H11" s="6"/>
    </row>
    <row r="12" ht="16.25" customHeight="1" spans="1:8">
      <c r="A12" s="5" t="s">
        <v>63</v>
      </c>
      <c r="B12" s="6"/>
      <c r="C12" s="5" t="s">
        <v>64</v>
      </c>
      <c r="D12" s="21"/>
      <c r="E12" s="5" t="s">
        <v>65</v>
      </c>
      <c r="F12" s="6" cm="1">
        <f t="array" ref="F12">SUM(IF([2]Sheet1!$A:$A=封面!E5,[2]Sheet1!$U:$AI,0))/10000</f>
        <v>437.90613</v>
      </c>
      <c r="G12" s="5" t="s">
        <v>66</v>
      </c>
      <c r="H12" s="6"/>
    </row>
    <row r="13" ht="16.25" customHeight="1" spans="1:8">
      <c r="A13" s="5" t="s">
        <v>67</v>
      </c>
      <c r="B13" s="6"/>
      <c r="C13" s="5" t="s">
        <v>68</v>
      </c>
      <c r="D13" s="21">
        <f>B32</f>
        <v>160.2204</v>
      </c>
      <c r="E13" s="5" t="s">
        <v>69</v>
      </c>
      <c r="F13" s="6"/>
      <c r="G13" s="5" t="s">
        <v>70</v>
      </c>
      <c r="H13" s="6"/>
    </row>
    <row r="14" ht="16.25" customHeight="1" spans="1:8">
      <c r="A14" s="5" t="s">
        <v>71</v>
      </c>
      <c r="B14" s="6"/>
      <c r="C14" s="5" t="s">
        <v>72</v>
      </c>
      <c r="D14" s="21"/>
      <c r="E14" s="5" t="s">
        <v>73</v>
      </c>
      <c r="F14" s="6"/>
      <c r="G14" s="5" t="s">
        <v>74</v>
      </c>
      <c r="H14" s="6">
        <f>F9</f>
        <v>44.082</v>
      </c>
    </row>
    <row r="15" ht="16.25" customHeight="1" spans="1:8">
      <c r="A15" s="5" t="s">
        <v>75</v>
      </c>
      <c r="B15" s="6"/>
      <c r="C15" s="5" t="s">
        <v>76</v>
      </c>
      <c r="D15" s="21"/>
      <c r="E15" s="5" t="s">
        <v>77</v>
      </c>
      <c r="F15" s="6"/>
      <c r="G15" s="5" t="s">
        <v>78</v>
      </c>
      <c r="H15" s="6"/>
    </row>
    <row r="16" ht="16.25" customHeight="1" spans="1:8">
      <c r="A16" s="5" t="s">
        <v>79</v>
      </c>
      <c r="B16" s="6"/>
      <c r="C16" s="5" t="s">
        <v>80</v>
      </c>
      <c r="D16" s="21"/>
      <c r="E16" s="5" t="s">
        <v>81</v>
      </c>
      <c r="F16" s="6">
        <f>VLOOKUP(封面!E5,[2]Sheet1!$A:$AE,31,0)/10000</f>
        <v>0</v>
      </c>
      <c r="G16" s="5" t="s">
        <v>82</v>
      </c>
      <c r="H16" s="6"/>
    </row>
    <row r="17" ht="16.25" customHeight="1" spans="1:8">
      <c r="A17" s="5" t="s">
        <v>83</v>
      </c>
      <c r="B17" s="6"/>
      <c r="C17" s="5" t="s">
        <v>84</v>
      </c>
      <c r="D17" s="21"/>
      <c r="E17" s="5" t="s">
        <v>85</v>
      </c>
      <c r="F17" s="6"/>
      <c r="G17" s="5" t="s">
        <v>86</v>
      </c>
      <c r="H17" s="6"/>
    </row>
    <row r="18" ht="16.25" customHeight="1" spans="1:8">
      <c r="A18" s="5" t="s">
        <v>87</v>
      </c>
      <c r="B18" s="6"/>
      <c r="C18" s="5" t="s">
        <v>88</v>
      </c>
      <c r="D18" s="21"/>
      <c r="E18" s="5" t="s">
        <v>89</v>
      </c>
      <c r="F18" s="6"/>
      <c r="G18" s="5" t="s">
        <v>90</v>
      </c>
      <c r="H18" s="6"/>
    </row>
    <row r="19" ht="16.25" customHeight="1" spans="1:8">
      <c r="A19" s="5" t="s">
        <v>91</v>
      </c>
      <c r="B19" s="6"/>
      <c r="C19" s="5" t="s">
        <v>92</v>
      </c>
      <c r="D19" s="21"/>
      <c r="E19" s="5" t="s">
        <v>93</v>
      </c>
      <c r="F19" s="6"/>
      <c r="G19" s="5" t="s">
        <v>94</v>
      </c>
      <c r="H19" s="6"/>
    </row>
    <row r="20" ht="16.25" customHeight="1" spans="1:8">
      <c r="A20" s="14" t="s">
        <v>95</v>
      </c>
      <c r="B20" s="13"/>
      <c r="C20" s="5" t="s">
        <v>96</v>
      </c>
      <c r="D20" s="21"/>
      <c r="E20" s="5" t="s">
        <v>97</v>
      </c>
      <c r="F20" s="6"/>
      <c r="G20" s="5"/>
      <c r="H20" s="6"/>
    </row>
    <row r="21" ht="16.25" customHeight="1" spans="1:8">
      <c r="A21" s="14" t="s">
        <v>98</v>
      </c>
      <c r="B21" s="13"/>
      <c r="C21" s="5" t="s">
        <v>99</v>
      </c>
      <c r="D21" s="21"/>
      <c r="E21" s="14" t="s">
        <v>100</v>
      </c>
      <c r="F21" s="13"/>
      <c r="G21" s="5"/>
      <c r="H21" s="6"/>
    </row>
    <row r="22" ht="16.25" customHeight="1" spans="1:8">
      <c r="A22" s="14" t="s">
        <v>101</v>
      </c>
      <c r="B22" s="13"/>
      <c r="C22" s="5" t="s">
        <v>102</v>
      </c>
      <c r="D22" s="21"/>
      <c r="E22" s="5"/>
      <c r="F22" s="5"/>
      <c r="G22" s="5"/>
      <c r="H22" s="6"/>
    </row>
    <row r="23" ht="16.25" customHeight="1" spans="1:8">
      <c r="A23" s="14" t="s">
        <v>103</v>
      </c>
      <c r="B23" s="13">
        <f>VLOOKUP(封面!E5,[2]Sheet1!$A:$AI,35,0)/10000</f>
        <v>63.8</v>
      </c>
      <c r="C23" s="5" t="s">
        <v>104</v>
      </c>
      <c r="D23" s="21"/>
      <c r="E23" s="5"/>
      <c r="F23" s="5"/>
      <c r="G23" s="5"/>
      <c r="H23" s="6"/>
    </row>
    <row r="24" ht="16.25" customHeight="1" spans="1:8">
      <c r="A24" s="14" t="s">
        <v>105</v>
      </c>
      <c r="B24" s="13"/>
      <c r="C24" s="5" t="s">
        <v>106</v>
      </c>
      <c r="D24" s="21"/>
      <c r="E24" s="5"/>
      <c r="F24" s="5"/>
      <c r="G24" s="5"/>
      <c r="H24" s="6"/>
    </row>
    <row r="25" ht="16.25" customHeight="1" spans="1:8">
      <c r="A25" s="5" t="s">
        <v>107</v>
      </c>
      <c r="B25" s="6"/>
      <c r="C25" s="5" t="s">
        <v>108</v>
      </c>
      <c r="D25" s="21"/>
      <c r="E25" s="5"/>
      <c r="F25" s="5"/>
      <c r="G25" s="5"/>
      <c r="H25" s="6"/>
    </row>
    <row r="26" ht="16.25" customHeight="1" spans="1:8">
      <c r="A26" s="5" t="s">
        <v>109</v>
      </c>
      <c r="B26" s="6"/>
      <c r="C26" s="5" t="s">
        <v>110</v>
      </c>
      <c r="D26" s="21"/>
      <c r="E26" s="5"/>
      <c r="F26" s="5"/>
      <c r="G26" s="5"/>
      <c r="H26" s="6"/>
    </row>
    <row r="27" ht="16.25" customHeight="1" spans="1:8">
      <c r="A27" s="5" t="s">
        <v>111</v>
      </c>
      <c r="B27" s="6"/>
      <c r="C27" s="5" t="s">
        <v>112</v>
      </c>
      <c r="D27" s="21"/>
      <c r="E27" s="5"/>
      <c r="F27" s="5"/>
      <c r="G27" s="5"/>
      <c r="H27" s="6"/>
    </row>
    <row r="28" ht="16.25" customHeight="1" spans="1:8">
      <c r="A28" s="14" t="s">
        <v>113</v>
      </c>
      <c r="B28" s="13"/>
      <c r="C28" s="5" t="s">
        <v>114</v>
      </c>
      <c r="D28" s="21"/>
      <c r="E28" s="5"/>
      <c r="F28" s="5"/>
      <c r="G28" s="5"/>
      <c r="H28" s="6"/>
    </row>
    <row r="29" ht="16.25" customHeight="1" spans="1:8">
      <c r="A29" s="14" t="s">
        <v>115</v>
      </c>
      <c r="B29" s="13"/>
      <c r="C29" s="5" t="s">
        <v>116</v>
      </c>
      <c r="D29" s="21"/>
      <c r="E29" s="5"/>
      <c r="F29" s="5"/>
      <c r="G29" s="5"/>
      <c r="H29" s="6"/>
    </row>
    <row r="30" ht="16.25" customHeight="1" spans="1:8">
      <c r="A30" s="14" t="s">
        <v>117</v>
      </c>
      <c r="B30" s="13"/>
      <c r="C30" s="5" t="s">
        <v>118</v>
      </c>
      <c r="D30" s="21"/>
      <c r="E30" s="5"/>
      <c r="F30" s="5"/>
      <c r="G30" s="5"/>
      <c r="H30" s="6"/>
    </row>
    <row r="31" ht="16.25" customHeight="1" spans="1:8">
      <c r="A31" s="14" t="s">
        <v>119</v>
      </c>
      <c r="B31" s="13"/>
      <c r="C31" s="5" t="s">
        <v>120</v>
      </c>
      <c r="D31" s="21"/>
      <c r="E31" s="5"/>
      <c r="F31" s="5"/>
      <c r="G31" s="5"/>
      <c r="H31" s="6"/>
    </row>
    <row r="32" ht="16.25" customHeight="1" spans="1:8">
      <c r="A32" s="14" t="s">
        <v>121</v>
      </c>
      <c r="B32" s="13">
        <f>VLOOKUP(封面!E5,[2]Sheet1!$A:$L,12,0)/10000</f>
        <v>160.2204</v>
      </c>
      <c r="C32" s="5" t="s">
        <v>122</v>
      </c>
      <c r="D32" s="21"/>
      <c r="E32" s="5"/>
      <c r="F32" s="5"/>
      <c r="G32" s="5"/>
      <c r="H32" s="6"/>
    </row>
    <row r="33" ht="16.25" customHeight="1" spans="1:8">
      <c r="A33" s="5"/>
      <c r="B33" s="5"/>
      <c r="C33" s="5" t="s">
        <v>123</v>
      </c>
      <c r="D33" s="21"/>
      <c r="E33" s="5"/>
      <c r="F33" s="5"/>
      <c r="G33" s="5"/>
      <c r="H33" s="5"/>
    </row>
    <row r="34" ht="16.25" customHeight="1" spans="1:8">
      <c r="A34" s="5"/>
      <c r="B34" s="5"/>
      <c r="C34" s="5" t="s">
        <v>124</v>
      </c>
      <c r="D34" s="21"/>
      <c r="E34" s="5"/>
      <c r="F34" s="5"/>
      <c r="G34" s="5"/>
      <c r="H34" s="5"/>
    </row>
    <row r="35" ht="16.25" customHeight="1" spans="1:8">
      <c r="A35" s="5"/>
      <c r="B35" s="5"/>
      <c r="C35" s="5" t="s">
        <v>125</v>
      </c>
      <c r="D35" s="21"/>
      <c r="E35" s="5"/>
      <c r="F35" s="5"/>
      <c r="G35" s="5"/>
      <c r="H35" s="5"/>
    </row>
    <row r="36" ht="16.25" customHeight="1" spans="1:8">
      <c r="A36" s="5"/>
      <c r="B36" s="5"/>
      <c r="C36" s="5"/>
      <c r="D36" s="5"/>
      <c r="E36" s="5"/>
      <c r="F36" s="5"/>
      <c r="G36" s="5"/>
      <c r="H36" s="5"/>
    </row>
    <row r="37" ht="16.25" customHeight="1" spans="1:8">
      <c r="A37" s="14" t="s">
        <v>126</v>
      </c>
      <c r="B37" s="13">
        <f>SUM(B32+B23+B6)</f>
        <v>3693.59273</v>
      </c>
      <c r="C37" s="14" t="s">
        <v>127</v>
      </c>
      <c r="D37" s="13">
        <f>D13+D10</f>
        <v>3693.59273</v>
      </c>
      <c r="E37" s="14" t="s">
        <v>127</v>
      </c>
      <c r="F37" s="13">
        <f>F10+F6</f>
        <v>3693.59273</v>
      </c>
      <c r="G37" s="14" t="s">
        <v>127</v>
      </c>
      <c r="H37" s="13">
        <f>H14+H8+H7+H6</f>
        <v>3693.59273</v>
      </c>
    </row>
    <row r="38" ht="16.25" customHeight="1" spans="1:8">
      <c r="A38" s="14" t="s">
        <v>128</v>
      </c>
      <c r="B38" s="13"/>
      <c r="C38" s="14" t="s">
        <v>129</v>
      </c>
      <c r="D38" s="13"/>
      <c r="E38" s="14" t="s">
        <v>129</v>
      </c>
      <c r="F38" s="13"/>
      <c r="G38" s="14" t="s">
        <v>129</v>
      </c>
      <c r="H38" s="13"/>
    </row>
    <row r="39" ht="16.25" customHeight="1" spans="1:8">
      <c r="A39" s="5"/>
      <c r="B39" s="6"/>
      <c r="C39" s="5"/>
      <c r="D39" s="6"/>
      <c r="E39" s="14"/>
      <c r="F39" s="13"/>
      <c r="G39" s="14"/>
      <c r="H39" s="13"/>
    </row>
    <row r="40" ht="16.25" customHeight="1" spans="1:8">
      <c r="A40" s="14" t="s">
        <v>130</v>
      </c>
      <c r="B40" s="13">
        <f>B37</f>
        <v>3693.59273</v>
      </c>
      <c r="C40" s="14" t="s">
        <v>131</v>
      </c>
      <c r="D40" s="13">
        <f>D37</f>
        <v>3693.59273</v>
      </c>
      <c r="E40" s="14" t="s">
        <v>131</v>
      </c>
      <c r="F40" s="13">
        <f>F37</f>
        <v>3693.59273</v>
      </c>
      <c r="G40" s="14" t="s">
        <v>131</v>
      </c>
      <c r="H40" s="13">
        <f>H37</f>
        <v>3693.59273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3" sqref="A3:W3"/>
    </sheetView>
  </sheetViews>
  <sheetFormatPr defaultColWidth="10" defaultRowHeight="13.5"/>
  <cols>
    <col min="1" max="1" width="5.83333333333333" customWidth="1"/>
    <col min="2" max="2" width="16.15" customWidth="1"/>
    <col min="3" max="3" width="9.40833333333333" customWidth="1"/>
    <col min="4" max="4" width="8.05" customWidth="1"/>
    <col min="5" max="25" width="7.69166666666667" customWidth="1"/>
  </cols>
  <sheetData>
    <row r="1" ht="16.35" customHeight="1" spans="1:25">
      <c r="A1" s="1"/>
      <c r="X1" s="16" t="s">
        <v>132</v>
      </c>
      <c r="Y1" s="16"/>
    </row>
    <row r="2" ht="33.6" customHeight="1" spans="1:25">
      <c r="A2" s="17" t="s">
        <v>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ht="22.4" customHeight="1" spans="1:25">
      <c r="A3" s="11" t="str">
        <f>'1收支总表'!A3</f>
        <v>部门：127018_益阳市赫山区兰溪镇中心学校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 t="s">
        <v>31</v>
      </c>
      <c r="Y3" s="9"/>
    </row>
    <row r="4" ht="22.4" customHeight="1" spans="1:25">
      <c r="A4" s="18" t="s">
        <v>133</v>
      </c>
      <c r="B4" s="18" t="s">
        <v>134</v>
      </c>
      <c r="C4" s="18" t="s">
        <v>135</v>
      </c>
      <c r="D4" s="18" t="s">
        <v>136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 t="s">
        <v>128</v>
      </c>
      <c r="T4" s="18"/>
      <c r="U4" s="18"/>
      <c r="V4" s="18"/>
      <c r="W4" s="18"/>
      <c r="X4" s="18"/>
      <c r="Y4" s="18"/>
    </row>
    <row r="5" ht="22.4" customHeight="1" spans="1:25">
      <c r="A5" s="18"/>
      <c r="B5" s="18"/>
      <c r="C5" s="18"/>
      <c r="D5" s="18" t="s">
        <v>137</v>
      </c>
      <c r="E5" s="18" t="s">
        <v>138</v>
      </c>
      <c r="F5" s="18" t="s">
        <v>139</v>
      </c>
      <c r="G5" s="18" t="s">
        <v>140</v>
      </c>
      <c r="H5" s="18" t="s">
        <v>141</v>
      </c>
      <c r="I5" s="18" t="s">
        <v>142</v>
      </c>
      <c r="J5" s="18" t="s">
        <v>143</v>
      </c>
      <c r="K5" s="18"/>
      <c r="L5" s="18"/>
      <c r="M5" s="18"/>
      <c r="N5" s="18" t="s">
        <v>144</v>
      </c>
      <c r="O5" s="18" t="s">
        <v>145</v>
      </c>
      <c r="P5" s="18" t="s">
        <v>146</v>
      </c>
      <c r="Q5" s="18" t="s">
        <v>147</v>
      </c>
      <c r="R5" s="18" t="s">
        <v>148</v>
      </c>
      <c r="S5" s="18" t="s">
        <v>137</v>
      </c>
      <c r="T5" s="18" t="s">
        <v>138</v>
      </c>
      <c r="U5" s="18" t="s">
        <v>139</v>
      </c>
      <c r="V5" s="18" t="s">
        <v>140</v>
      </c>
      <c r="W5" s="18" t="s">
        <v>141</v>
      </c>
      <c r="X5" s="18" t="s">
        <v>142</v>
      </c>
      <c r="Y5" s="18" t="s">
        <v>149</v>
      </c>
    </row>
    <row r="6" ht="22.4" customHeight="1" spans="1:25">
      <c r="A6" s="18"/>
      <c r="B6" s="18"/>
      <c r="C6" s="18"/>
      <c r="D6" s="18"/>
      <c r="E6" s="18"/>
      <c r="F6" s="18"/>
      <c r="G6" s="18"/>
      <c r="H6" s="18"/>
      <c r="I6" s="18"/>
      <c r="J6" s="18" t="s">
        <v>150</v>
      </c>
      <c r="K6" s="18" t="s">
        <v>151</v>
      </c>
      <c r="L6" s="18" t="s">
        <v>152</v>
      </c>
      <c r="M6" s="18" t="s">
        <v>141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ht="22.8" customHeight="1" spans="1:25">
      <c r="A7" s="14"/>
      <c r="B7" s="14" t="s">
        <v>135</v>
      </c>
      <c r="C7" s="28">
        <f>C9</f>
        <v>3693.59273</v>
      </c>
      <c r="D7" s="28">
        <f>D8</f>
        <v>3693.59273</v>
      </c>
      <c r="E7" s="28">
        <f>E9</f>
        <v>3469.57233</v>
      </c>
      <c r="F7" s="28"/>
      <c r="G7" s="28"/>
      <c r="H7" s="28"/>
      <c r="I7" s="28">
        <f>I9</f>
        <v>63.8</v>
      </c>
      <c r="J7" s="28"/>
      <c r="K7" s="28"/>
      <c r="L7" s="28"/>
      <c r="M7" s="28"/>
      <c r="N7" s="28"/>
      <c r="O7" s="28"/>
      <c r="P7" s="28"/>
      <c r="Q7" s="28"/>
      <c r="R7" s="28">
        <f>R9</f>
        <v>160.2204</v>
      </c>
      <c r="S7" s="28"/>
      <c r="T7" s="28"/>
      <c r="U7" s="28"/>
      <c r="V7" s="28"/>
      <c r="W7" s="28"/>
      <c r="X7" s="28"/>
      <c r="Y7" s="28"/>
    </row>
    <row r="8" ht="22.8" customHeight="1" spans="1:25">
      <c r="A8" s="12">
        <f>A9</f>
        <v>127018</v>
      </c>
      <c r="B8" s="12" t="str">
        <f>B9</f>
        <v>益阳市赫山区兰溪镇中心学校</v>
      </c>
      <c r="C8" s="28">
        <f>C9</f>
        <v>3693.59273</v>
      </c>
      <c r="D8" s="28">
        <f>D9</f>
        <v>3693.59273</v>
      </c>
      <c r="E8" s="28">
        <f>E9</f>
        <v>3469.57233</v>
      </c>
      <c r="F8" s="28"/>
      <c r="G8" s="28"/>
      <c r="H8" s="28"/>
      <c r="I8" s="28">
        <f>I9</f>
        <v>63.8</v>
      </c>
      <c r="J8" s="28"/>
      <c r="K8" s="28"/>
      <c r="L8" s="28"/>
      <c r="M8" s="28"/>
      <c r="N8" s="28"/>
      <c r="O8" s="28"/>
      <c r="P8" s="28"/>
      <c r="Q8" s="28"/>
      <c r="R8" s="28">
        <f>R9</f>
        <v>160.2204</v>
      </c>
      <c r="S8" s="28"/>
      <c r="T8" s="28"/>
      <c r="U8" s="28"/>
      <c r="V8" s="28"/>
      <c r="W8" s="28"/>
      <c r="X8" s="28"/>
      <c r="Y8" s="28"/>
    </row>
    <row r="9" ht="22.8" customHeight="1" spans="1:25">
      <c r="A9" s="56">
        <f>封面!E4</f>
        <v>127018</v>
      </c>
      <c r="B9" s="56" t="str">
        <f>封面!E5</f>
        <v>益阳市赫山区兰溪镇中心学校</v>
      </c>
      <c r="C9" s="21">
        <f>D9</f>
        <v>3693.59273</v>
      </c>
      <c r="D9" s="21">
        <f>E9+I9+R9</f>
        <v>3693.59273</v>
      </c>
      <c r="E9" s="6">
        <f>'1收支总表'!B6</f>
        <v>3469.57233</v>
      </c>
      <c r="F9" s="6"/>
      <c r="G9" s="6"/>
      <c r="H9" s="6"/>
      <c r="I9" s="6">
        <f>'1收支总表'!B23</f>
        <v>63.8</v>
      </c>
      <c r="J9" s="6"/>
      <c r="K9" s="6"/>
      <c r="L9" s="6"/>
      <c r="M9" s="6"/>
      <c r="N9" s="6"/>
      <c r="O9" s="6"/>
      <c r="P9" s="6"/>
      <c r="Q9" s="6"/>
      <c r="R9" s="6">
        <f>'1收支总表'!B32</f>
        <v>160.2204</v>
      </c>
      <c r="S9" s="6"/>
      <c r="T9" s="6"/>
      <c r="U9" s="6"/>
      <c r="V9" s="6"/>
      <c r="W9" s="6"/>
      <c r="X9" s="6"/>
      <c r="Y9" s="6"/>
    </row>
    <row r="10" ht="16.35" customHeight="1"/>
    <row r="11" ht="16.35" customHeight="1" spans="7:7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E9" sqref="E9"/>
    </sheetView>
  </sheetViews>
  <sheetFormatPr defaultColWidth="10" defaultRowHeight="13.5"/>
  <cols>
    <col min="1" max="1" width="4.61666666666667" customWidth="1"/>
    <col min="2" max="2" width="4.88333333333333" customWidth="1"/>
    <col min="3" max="3" width="5.01666666666667" customWidth="1"/>
    <col min="4" max="4" width="11.9416666666667" customWidth="1"/>
    <col min="5" max="5" width="25.7833333333333" customWidth="1"/>
    <col min="6" max="6" width="12.35" customWidth="1"/>
    <col min="7" max="7" width="11.4" customWidth="1"/>
    <col min="8" max="8" width="13.975" customWidth="1"/>
    <col min="9" max="9" width="14.7916666666667" customWidth="1"/>
    <col min="10" max="11" width="17.5" customWidth="1"/>
  </cols>
  <sheetData>
    <row r="1" ht="16.35" customHeight="1" spans="1:11">
      <c r="A1" s="1"/>
      <c r="D1" s="44"/>
      <c r="K1" s="16" t="s">
        <v>153</v>
      </c>
    </row>
    <row r="2" ht="31.9" customHeight="1" spans="1:11">
      <c r="A2" s="17" t="s">
        <v>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5" customHeight="1" spans="1:11">
      <c r="A3" s="45" t="str">
        <f>'1收支总表'!A3</f>
        <v>部门：127018_益阳市赫山区兰溪镇中心学校</v>
      </c>
      <c r="B3" s="45"/>
      <c r="C3" s="45"/>
      <c r="D3" s="45"/>
      <c r="E3" s="45"/>
      <c r="F3" s="45"/>
      <c r="G3" s="45"/>
      <c r="H3" s="45"/>
      <c r="I3" s="45"/>
      <c r="J3" s="45"/>
      <c r="K3" s="9" t="s">
        <v>31</v>
      </c>
    </row>
    <row r="4" ht="27.6" customHeight="1" spans="1:11">
      <c r="A4" s="4" t="s">
        <v>154</v>
      </c>
      <c r="B4" s="4"/>
      <c r="C4" s="4"/>
      <c r="D4" s="4" t="s">
        <v>155</v>
      </c>
      <c r="E4" s="4" t="s">
        <v>156</v>
      </c>
      <c r="F4" s="4" t="s">
        <v>135</v>
      </c>
      <c r="G4" s="4" t="s">
        <v>157</v>
      </c>
      <c r="H4" s="4" t="s">
        <v>158</v>
      </c>
      <c r="I4" s="4" t="s">
        <v>159</v>
      </c>
      <c r="J4" s="4" t="s">
        <v>160</v>
      </c>
      <c r="K4" s="4" t="s">
        <v>161</v>
      </c>
    </row>
    <row r="5" ht="25.85" customHeight="1" spans="1:11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</row>
    <row r="6" ht="22.8" customHeight="1" spans="1:11">
      <c r="A6" s="34"/>
      <c r="B6" s="34"/>
      <c r="C6" s="34"/>
      <c r="D6" s="46" t="s">
        <v>135</v>
      </c>
      <c r="E6" s="46"/>
      <c r="F6" s="47">
        <f>'1收支总表'!B37</f>
        <v>3693.59273</v>
      </c>
      <c r="G6" s="47">
        <f>G7</f>
        <v>3255.6866</v>
      </c>
      <c r="H6" s="47">
        <f>H7</f>
        <v>437.90613</v>
      </c>
      <c r="I6" s="47"/>
      <c r="J6" s="46"/>
      <c r="K6" s="46"/>
    </row>
    <row r="7" ht="22.8" customHeight="1" spans="1:11">
      <c r="A7" s="48"/>
      <c r="B7" s="48"/>
      <c r="C7" s="48"/>
      <c r="D7" s="49">
        <f>封面!E4</f>
        <v>127018</v>
      </c>
      <c r="E7" s="49" t="str">
        <f>封面!E5</f>
        <v>益阳市赫山区兰溪镇中心学校</v>
      </c>
      <c r="F7" s="50">
        <f>G7+H7</f>
        <v>3693.59273</v>
      </c>
      <c r="G7" s="50">
        <f>G8</f>
        <v>3255.6866</v>
      </c>
      <c r="H7" s="50">
        <f>H8</f>
        <v>437.90613</v>
      </c>
      <c r="I7" s="50"/>
      <c r="J7" s="55"/>
      <c r="K7" s="55"/>
    </row>
    <row r="8" ht="22.8" customHeight="1" spans="1:11">
      <c r="A8" s="48"/>
      <c r="B8" s="48"/>
      <c r="C8" s="48"/>
      <c r="D8" s="49">
        <f>D7</f>
        <v>127018</v>
      </c>
      <c r="E8" s="49" t="str">
        <f>E7</f>
        <v>益阳市赫山区兰溪镇中心学校</v>
      </c>
      <c r="F8" s="50">
        <f>G8+H8</f>
        <v>3693.59273</v>
      </c>
      <c r="G8" s="50">
        <f>G11+G13</f>
        <v>3255.6866</v>
      </c>
      <c r="H8" s="50">
        <f>H9+H10+H11+H12</f>
        <v>437.90613</v>
      </c>
      <c r="I8" s="50"/>
      <c r="J8" s="55"/>
      <c r="K8" s="55"/>
    </row>
    <row r="9" ht="22.8" customHeight="1" spans="1:11">
      <c r="A9" s="51" t="s">
        <v>165</v>
      </c>
      <c r="B9" s="51" t="s">
        <v>166</v>
      </c>
      <c r="C9" s="51" t="s">
        <v>167</v>
      </c>
      <c r="D9" s="52" t="s">
        <v>168</v>
      </c>
      <c r="E9" s="53" t="s">
        <v>169</v>
      </c>
      <c r="F9" s="54">
        <v>0</v>
      </c>
      <c r="G9" s="54"/>
      <c r="H9" s="54">
        <v>0</v>
      </c>
      <c r="I9" s="54"/>
      <c r="J9" s="53"/>
      <c r="K9" s="53"/>
    </row>
    <row r="10" ht="22.8" customHeight="1" spans="1:11">
      <c r="A10" s="51" t="s">
        <v>165</v>
      </c>
      <c r="B10" s="51" t="s">
        <v>170</v>
      </c>
      <c r="C10" s="51" t="s">
        <v>166</v>
      </c>
      <c r="D10" s="52" t="s">
        <v>171</v>
      </c>
      <c r="E10" s="53" t="s">
        <v>172</v>
      </c>
      <c r="F10" s="54">
        <v>0</v>
      </c>
      <c r="G10" s="54"/>
      <c r="H10" s="54">
        <v>0</v>
      </c>
      <c r="I10" s="54"/>
      <c r="J10" s="53"/>
      <c r="K10" s="53"/>
    </row>
    <row r="11" ht="22.8" customHeight="1" spans="1:11">
      <c r="A11" s="51" t="s">
        <v>165</v>
      </c>
      <c r="B11" s="51" t="s">
        <v>170</v>
      </c>
      <c r="C11" s="51" t="s">
        <v>167</v>
      </c>
      <c r="D11" s="52" t="s">
        <v>173</v>
      </c>
      <c r="E11" s="53" t="s">
        <v>174</v>
      </c>
      <c r="F11" s="54">
        <f>G11+H11</f>
        <v>3533.37233</v>
      </c>
      <c r="G11" s="54">
        <f>F6-H11-G13</f>
        <v>3095.4662</v>
      </c>
      <c r="H11" s="54">
        <f>'1收支总表'!F10</f>
        <v>437.90613</v>
      </c>
      <c r="I11" s="54"/>
      <c r="J11" s="53"/>
      <c r="K11" s="53"/>
    </row>
    <row r="12" ht="22.8" customHeight="1" spans="1:11">
      <c r="A12" s="51" t="s">
        <v>165</v>
      </c>
      <c r="B12" s="51" t="s">
        <v>175</v>
      </c>
      <c r="C12" s="51" t="s">
        <v>170</v>
      </c>
      <c r="D12" s="52" t="s">
        <v>176</v>
      </c>
      <c r="E12" s="53" t="s">
        <v>177</v>
      </c>
      <c r="F12" s="54">
        <v>0</v>
      </c>
      <c r="G12" s="54"/>
      <c r="H12" s="54">
        <v>0</v>
      </c>
      <c r="I12" s="54"/>
      <c r="J12" s="53"/>
      <c r="K12" s="53"/>
    </row>
    <row r="13" ht="22.8" customHeight="1" spans="1:11">
      <c r="A13" s="51" t="s">
        <v>178</v>
      </c>
      <c r="B13" s="51" t="s">
        <v>179</v>
      </c>
      <c r="C13" s="51" t="s">
        <v>180</v>
      </c>
      <c r="D13" s="52" t="s">
        <v>181</v>
      </c>
      <c r="E13" s="53" t="s">
        <v>182</v>
      </c>
      <c r="F13" s="54">
        <f>G13</f>
        <v>160.2204</v>
      </c>
      <c r="G13" s="54">
        <f>'1收支总表'!B32</f>
        <v>160.2204</v>
      </c>
      <c r="H13" s="54"/>
      <c r="I13" s="54"/>
      <c r="J13" s="53"/>
      <c r="K13" s="53"/>
    </row>
    <row r="14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zoomScale="115" zoomScaleNormal="115" workbookViewId="0">
      <selection activeCell="F9" sqref="F9"/>
    </sheetView>
  </sheetViews>
  <sheetFormatPr defaultColWidth="10" defaultRowHeight="13.5"/>
  <cols>
    <col min="1" max="1" width="3.66666666666667" customWidth="1"/>
    <col min="2" max="2" width="4.75" customWidth="1"/>
    <col min="3" max="3" width="4.61666666666667" customWidth="1"/>
    <col min="4" max="4" width="7.325" customWidth="1"/>
    <col min="5" max="5" width="20.0833333333333" customWidth="1"/>
    <col min="6" max="6" width="9.40833333333333" customWidth="1"/>
    <col min="7" max="8" width="8.59166666666667" customWidth="1"/>
    <col min="9" max="12" width="7.18333333333333" customWidth="1"/>
    <col min="13" max="13" width="6.78333333333333" customWidth="1"/>
    <col min="14" max="17" width="7.18333333333333" customWidth="1"/>
    <col min="18" max="18" width="7.05833333333333" customWidth="1"/>
    <col min="19" max="20" width="7.18333333333333" customWidth="1"/>
    <col min="21" max="21" width="9.76666666666667" customWidth="1"/>
  </cols>
  <sheetData>
    <row r="1" ht="16.35" customHeight="1" spans="1:20">
      <c r="A1" s="1"/>
      <c r="S1" s="16" t="s">
        <v>183</v>
      </c>
      <c r="T1" s="16"/>
    </row>
    <row r="2" ht="42.25" customHeight="1" spans="1:20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19.8" customHeight="1" spans="1:20">
      <c r="A3" s="11" t="str">
        <f>'3支出总表'!A3</f>
        <v>部门：127018_益阳市赫山区兰溪镇中心学校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19.8" customHeight="1" spans="1:20">
      <c r="A4" s="18" t="s">
        <v>154</v>
      </c>
      <c r="B4" s="18"/>
      <c r="C4" s="18"/>
      <c r="D4" s="18" t="s">
        <v>184</v>
      </c>
      <c r="E4" s="18" t="s">
        <v>185</v>
      </c>
      <c r="F4" s="18" t="s">
        <v>186</v>
      </c>
      <c r="G4" s="18" t="s">
        <v>187</v>
      </c>
      <c r="H4" s="18" t="s">
        <v>188</v>
      </c>
      <c r="I4" s="18" t="s">
        <v>189</v>
      </c>
      <c r="J4" s="18" t="s">
        <v>190</v>
      </c>
      <c r="K4" s="18" t="s">
        <v>191</v>
      </c>
      <c r="L4" s="18" t="s">
        <v>192</v>
      </c>
      <c r="M4" s="18" t="s">
        <v>193</v>
      </c>
      <c r="N4" s="18" t="s">
        <v>194</v>
      </c>
      <c r="O4" s="18" t="s">
        <v>195</v>
      </c>
      <c r="P4" s="18" t="s">
        <v>196</v>
      </c>
      <c r="Q4" s="18" t="s">
        <v>197</v>
      </c>
      <c r="R4" s="18" t="s">
        <v>198</v>
      </c>
      <c r="S4" s="18" t="s">
        <v>199</v>
      </c>
      <c r="T4" s="18" t="s">
        <v>200</v>
      </c>
    </row>
    <row r="5" ht="20.7" customHeight="1" spans="1:20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ht="22.8" customHeight="1" spans="1:20">
      <c r="A6" s="14"/>
      <c r="B6" s="14"/>
      <c r="C6" s="14"/>
      <c r="D6" s="14"/>
      <c r="E6" s="14" t="s">
        <v>135</v>
      </c>
      <c r="F6" s="13">
        <f>'1收支总表'!B37</f>
        <v>3693.59273</v>
      </c>
      <c r="G6" s="13">
        <f>G8</f>
        <v>3147.8368</v>
      </c>
      <c r="H6" s="13">
        <f>H7</f>
        <v>501.67393</v>
      </c>
      <c r="I6" s="13">
        <f>I8</f>
        <v>0</v>
      </c>
      <c r="J6" s="13"/>
      <c r="K6" s="13"/>
      <c r="L6" s="13"/>
      <c r="M6" s="13"/>
      <c r="N6" s="13"/>
      <c r="O6" s="13">
        <f>O9</f>
        <v>44.082</v>
      </c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>
        <f>'3支出总表'!D7</f>
        <v>127018</v>
      </c>
      <c r="E7" s="12" t="str">
        <f>'3支出总表'!E7</f>
        <v>益阳市赫山区兰溪镇中心学校</v>
      </c>
      <c r="F7" s="13">
        <f>F8</f>
        <v>3693.59273</v>
      </c>
      <c r="G7" s="13">
        <f>G8</f>
        <v>3147.8368</v>
      </c>
      <c r="H7" s="13">
        <f>H8</f>
        <v>501.67393</v>
      </c>
      <c r="I7" s="13">
        <f>I8</f>
        <v>0</v>
      </c>
      <c r="J7" s="13"/>
      <c r="K7" s="13"/>
      <c r="L7" s="13"/>
      <c r="M7" s="13"/>
      <c r="N7" s="13"/>
      <c r="O7" s="13">
        <f>O8</f>
        <v>44.082</v>
      </c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>
        <f t="shared" ref="D8:D13" si="0">D7</f>
        <v>127018</v>
      </c>
      <c r="E8" s="20" t="str">
        <f>E7</f>
        <v>益阳市赫山区兰溪镇中心学校</v>
      </c>
      <c r="F8" s="43">
        <f>F9+F10</f>
        <v>3693.59273</v>
      </c>
      <c r="G8" s="43">
        <f>G9+G10</f>
        <v>3147.8368</v>
      </c>
      <c r="H8" s="43">
        <f>H9</f>
        <v>501.67393</v>
      </c>
      <c r="I8" s="43">
        <f>I9</f>
        <v>0</v>
      </c>
      <c r="J8" s="43"/>
      <c r="K8" s="43"/>
      <c r="L8" s="43"/>
      <c r="M8" s="43"/>
      <c r="N8" s="43"/>
      <c r="O8" s="43">
        <f>O9</f>
        <v>44.082</v>
      </c>
      <c r="P8" s="43"/>
      <c r="Q8" s="43"/>
      <c r="R8" s="43"/>
      <c r="S8" s="43"/>
      <c r="T8" s="43"/>
    </row>
    <row r="9" ht="22.8" customHeight="1" spans="1:20">
      <c r="A9" s="23" t="s">
        <v>165</v>
      </c>
      <c r="B9" s="23" t="s">
        <v>170</v>
      </c>
      <c r="C9" s="23" t="s">
        <v>167</v>
      </c>
      <c r="D9" s="19">
        <f t="shared" si="0"/>
        <v>127018</v>
      </c>
      <c r="E9" s="24" t="s">
        <v>174</v>
      </c>
      <c r="F9" s="25">
        <f>G9+H9+O9</f>
        <v>3533.37233</v>
      </c>
      <c r="G9" s="25">
        <f>F6-G10-O9-H9</f>
        <v>2987.6164</v>
      </c>
      <c r="H9" s="25">
        <f>'1收支总表'!H7</f>
        <v>501.67393</v>
      </c>
      <c r="I9" s="25">
        <f>'1收支总表'!H8</f>
        <v>0</v>
      </c>
      <c r="J9" s="25"/>
      <c r="K9" s="25"/>
      <c r="L9" s="25"/>
      <c r="M9" s="25"/>
      <c r="N9" s="25"/>
      <c r="O9" s="25">
        <f>'1收支总表'!H14</f>
        <v>44.082</v>
      </c>
      <c r="P9" s="25"/>
      <c r="Q9" s="25"/>
      <c r="R9" s="25"/>
      <c r="S9" s="25"/>
      <c r="T9" s="25"/>
    </row>
    <row r="10" ht="22.8" customHeight="1" spans="1:20">
      <c r="A10" s="23" t="s">
        <v>178</v>
      </c>
      <c r="B10" s="23" t="s">
        <v>179</v>
      </c>
      <c r="C10" s="23" t="s">
        <v>180</v>
      </c>
      <c r="D10" s="19">
        <f t="shared" si="0"/>
        <v>127018</v>
      </c>
      <c r="E10" s="24" t="s">
        <v>182</v>
      </c>
      <c r="F10" s="25">
        <f>G10</f>
        <v>160.2204</v>
      </c>
      <c r="G10" s="25">
        <f>'1收支总表'!D13</f>
        <v>160.2204</v>
      </c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</row>
    <row r="11" ht="22.8" customHeight="1" spans="1:20">
      <c r="A11" s="23" t="s">
        <v>165</v>
      </c>
      <c r="B11" s="23" t="s">
        <v>166</v>
      </c>
      <c r="C11" s="23" t="s">
        <v>167</v>
      </c>
      <c r="D11" s="19">
        <f t="shared" si="0"/>
        <v>127018</v>
      </c>
      <c r="E11" s="24" t="s">
        <v>169</v>
      </c>
      <c r="F11" s="25">
        <v>0</v>
      </c>
      <c r="G11" s="25"/>
      <c r="H11" s="25">
        <v>0</v>
      </c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</row>
    <row r="12" ht="22.8" customHeight="1" spans="1:20">
      <c r="A12" s="23" t="s">
        <v>165</v>
      </c>
      <c r="B12" s="23" t="s">
        <v>170</v>
      </c>
      <c r="C12" s="23" t="s">
        <v>166</v>
      </c>
      <c r="D12" s="19">
        <f t="shared" si="0"/>
        <v>127018</v>
      </c>
      <c r="E12" s="24" t="s">
        <v>172</v>
      </c>
      <c r="F12" s="25">
        <v>0</v>
      </c>
      <c r="G12" s="25"/>
      <c r="H12" s="25">
        <v>0</v>
      </c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</row>
    <row r="13" ht="22.8" customHeight="1" spans="1:20">
      <c r="A13" s="23" t="s">
        <v>165</v>
      </c>
      <c r="B13" s="23" t="s">
        <v>175</v>
      </c>
      <c r="C13" s="23" t="s">
        <v>170</v>
      </c>
      <c r="D13" s="19">
        <f t="shared" si="0"/>
        <v>127018</v>
      </c>
      <c r="E13" s="24" t="s">
        <v>177</v>
      </c>
      <c r="F13" s="25">
        <v>0</v>
      </c>
      <c r="G13" s="25"/>
      <c r="H13" s="25">
        <v>0</v>
      </c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workbookViewId="0">
      <selection activeCell="E9" sqref="E9"/>
    </sheetView>
  </sheetViews>
  <sheetFormatPr defaultColWidth="10" defaultRowHeight="13.5"/>
  <cols>
    <col min="1" max="2" width="4.06666666666667" customWidth="1"/>
    <col min="3" max="3" width="4.20833333333333" customWidth="1"/>
    <col min="4" max="4" width="6.10833333333333" customWidth="1"/>
    <col min="5" max="5" width="15.875" customWidth="1"/>
    <col min="6" max="6" width="9.40833333333333" customWidth="1"/>
    <col min="7" max="7" width="8.59166666666667" customWidth="1"/>
    <col min="8" max="8" width="7.375" customWidth="1"/>
    <col min="9" max="10" width="7.18333333333333" customWidth="1"/>
    <col min="11" max="11" width="7.375" customWidth="1"/>
    <col min="12" max="12" width="7.18333333333333" customWidth="1"/>
    <col min="13" max="13" width="7.375" customWidth="1"/>
    <col min="14" max="16" width="7.18333333333333" customWidth="1"/>
    <col min="17" max="17" width="5.83333333333333" customWidth="1"/>
    <col min="18" max="21" width="7.18333333333333" customWidth="1"/>
    <col min="22" max="22" width="9.76666666666667" customWidth="1"/>
  </cols>
  <sheetData>
    <row r="1" ht="16.35" customHeight="1" spans="1:21">
      <c r="A1" s="1"/>
      <c r="T1" s="16" t="s">
        <v>201</v>
      </c>
      <c r="U1" s="16"/>
    </row>
    <row r="2" ht="37.05" customHeight="1" spans="1:21">
      <c r="A2" s="17" t="s">
        <v>10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</row>
    <row r="3" ht="24.15" customHeight="1" spans="1:21">
      <c r="A3" s="11" t="str">
        <f>'4支出分类(政府预算)'!A3</f>
        <v>部门：127018_益阳市赫山区兰溪镇中心学校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9" t="s">
        <v>31</v>
      </c>
      <c r="U3" s="9"/>
    </row>
    <row r="4" ht="22.4" customHeight="1" spans="1:21">
      <c r="A4" s="18" t="s">
        <v>154</v>
      </c>
      <c r="B4" s="18"/>
      <c r="C4" s="18"/>
      <c r="D4" s="18" t="s">
        <v>184</v>
      </c>
      <c r="E4" s="18" t="s">
        <v>185</v>
      </c>
      <c r="F4" s="18" t="s">
        <v>202</v>
      </c>
      <c r="G4" s="18" t="s">
        <v>157</v>
      </c>
      <c r="H4" s="18"/>
      <c r="I4" s="18"/>
      <c r="J4" s="18"/>
      <c r="K4" s="18" t="s">
        <v>158</v>
      </c>
      <c r="L4" s="18"/>
      <c r="M4" s="18"/>
      <c r="N4" s="18"/>
      <c r="O4" s="18"/>
      <c r="P4" s="18"/>
      <c r="Q4" s="18"/>
      <c r="R4" s="18"/>
      <c r="S4" s="18"/>
      <c r="T4" s="18"/>
      <c r="U4" s="18"/>
    </row>
    <row r="5" ht="39.65" customHeight="1" spans="1:21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 t="s">
        <v>135</v>
      </c>
      <c r="H5" s="18" t="s">
        <v>203</v>
      </c>
      <c r="I5" s="18" t="s">
        <v>204</v>
      </c>
      <c r="J5" s="18" t="s">
        <v>195</v>
      </c>
      <c r="K5" s="18" t="s">
        <v>135</v>
      </c>
      <c r="L5" s="18" t="s">
        <v>205</v>
      </c>
      <c r="M5" s="18" t="s">
        <v>206</v>
      </c>
      <c r="N5" s="18" t="s">
        <v>207</v>
      </c>
      <c r="O5" s="18" t="s">
        <v>197</v>
      </c>
      <c r="P5" s="18" t="s">
        <v>208</v>
      </c>
      <c r="Q5" s="18" t="s">
        <v>209</v>
      </c>
      <c r="R5" s="18" t="s">
        <v>210</v>
      </c>
      <c r="S5" s="18" t="s">
        <v>193</v>
      </c>
      <c r="T5" s="18" t="s">
        <v>196</v>
      </c>
      <c r="U5" s="18" t="s">
        <v>200</v>
      </c>
    </row>
    <row r="6" ht="22.8" customHeight="1" spans="1:21">
      <c r="A6" s="14"/>
      <c r="B6" s="14"/>
      <c r="C6" s="14"/>
      <c r="D6" s="14"/>
      <c r="E6" s="14" t="s">
        <v>135</v>
      </c>
      <c r="F6" s="13">
        <f>G6+K6</f>
        <v>3693.59273</v>
      </c>
      <c r="G6" s="13">
        <f>H6+I6+J6</f>
        <v>3255.6866</v>
      </c>
      <c r="H6" s="13">
        <f>H8</f>
        <v>3147.8368</v>
      </c>
      <c r="I6" s="13">
        <f>I9</f>
        <v>63.7678</v>
      </c>
      <c r="J6" s="13">
        <f>J9</f>
        <v>44.082</v>
      </c>
      <c r="K6" s="13">
        <f>K9</f>
        <v>437.90613</v>
      </c>
      <c r="L6" s="13"/>
      <c r="M6" s="13">
        <f>M9</f>
        <v>437.90613</v>
      </c>
      <c r="N6" s="13"/>
      <c r="O6" s="13"/>
      <c r="P6" s="13"/>
      <c r="Q6" s="13">
        <f>Q9</f>
        <v>0</v>
      </c>
      <c r="R6" s="13"/>
      <c r="S6" s="13"/>
      <c r="T6" s="13"/>
      <c r="U6" s="13"/>
    </row>
    <row r="7" ht="22.8" customHeight="1" spans="1:21">
      <c r="A7" s="14"/>
      <c r="B7" s="14"/>
      <c r="C7" s="14"/>
      <c r="D7" s="12">
        <f>'4支出分类(政府预算)'!D7</f>
        <v>127018</v>
      </c>
      <c r="E7" s="12" t="str">
        <f>'4支出分类(政府预算)'!E7</f>
        <v>益阳市赫山区兰溪镇中心学校</v>
      </c>
      <c r="F7" s="28">
        <f>G7+K7</f>
        <v>3693.59273</v>
      </c>
      <c r="G7" s="13">
        <f>H7+I7+J7</f>
        <v>3255.6866</v>
      </c>
      <c r="H7" s="13">
        <f>H8</f>
        <v>3147.8368</v>
      </c>
      <c r="I7" s="13">
        <f>I9</f>
        <v>63.7678</v>
      </c>
      <c r="J7" s="13">
        <f>J9</f>
        <v>44.082</v>
      </c>
      <c r="K7" s="13">
        <f>K9</f>
        <v>437.90613</v>
      </c>
      <c r="L7" s="13"/>
      <c r="M7" s="13">
        <f>M9</f>
        <v>437.90613</v>
      </c>
      <c r="N7" s="13"/>
      <c r="O7" s="13"/>
      <c r="P7" s="13"/>
      <c r="Q7" s="13">
        <f>Q8</f>
        <v>0</v>
      </c>
      <c r="R7" s="13"/>
      <c r="S7" s="13"/>
      <c r="T7" s="13"/>
      <c r="U7" s="13"/>
    </row>
    <row r="8" ht="22.8" customHeight="1" spans="1:21">
      <c r="A8" s="22"/>
      <c r="B8" s="22"/>
      <c r="C8" s="22"/>
      <c r="D8" s="20">
        <f t="shared" ref="D8:D13" si="0">D7</f>
        <v>127018</v>
      </c>
      <c r="E8" s="20" t="str">
        <f>E7</f>
        <v>益阳市赫山区兰溪镇中心学校</v>
      </c>
      <c r="F8" s="28">
        <f>G8+K8</f>
        <v>3693.59273</v>
      </c>
      <c r="G8" s="13">
        <f>H8+I8+J8</f>
        <v>3255.6866</v>
      </c>
      <c r="H8" s="13">
        <f>H9+H10</f>
        <v>3147.8368</v>
      </c>
      <c r="I8" s="13">
        <f>I9</f>
        <v>63.7678</v>
      </c>
      <c r="J8" s="13">
        <f>J9</f>
        <v>44.082</v>
      </c>
      <c r="K8" s="13">
        <f>K9</f>
        <v>437.90613</v>
      </c>
      <c r="L8" s="13"/>
      <c r="M8" s="13">
        <f>M9</f>
        <v>437.90613</v>
      </c>
      <c r="N8" s="13"/>
      <c r="O8" s="13"/>
      <c r="P8" s="13"/>
      <c r="Q8" s="13">
        <f>Q9</f>
        <v>0</v>
      </c>
      <c r="R8" s="13"/>
      <c r="S8" s="13"/>
      <c r="T8" s="13"/>
      <c r="U8" s="13"/>
    </row>
    <row r="9" ht="22.8" customHeight="1" spans="1:21">
      <c r="A9" s="23" t="s">
        <v>165</v>
      </c>
      <c r="B9" s="23" t="s">
        <v>170</v>
      </c>
      <c r="C9" s="23" t="s">
        <v>167</v>
      </c>
      <c r="D9" s="19">
        <f t="shared" si="0"/>
        <v>127018</v>
      </c>
      <c r="E9" s="24" t="s">
        <v>174</v>
      </c>
      <c r="F9" s="21">
        <f>G9+K9</f>
        <v>3533.37233</v>
      </c>
      <c r="G9" s="6">
        <f>H9+I9+J9</f>
        <v>3095.4662</v>
      </c>
      <c r="H9" s="6">
        <f>'1收支总表'!F7-H10</f>
        <v>2987.6164</v>
      </c>
      <c r="I9" s="6">
        <f>'1收支总表'!F8</f>
        <v>63.7678</v>
      </c>
      <c r="J9" s="6">
        <f>'1收支总表'!F9</f>
        <v>44.082</v>
      </c>
      <c r="K9" s="6">
        <f>M9+Q9</f>
        <v>437.90613</v>
      </c>
      <c r="L9" s="6"/>
      <c r="M9" s="6">
        <f>'1收支总表'!F12</f>
        <v>437.90613</v>
      </c>
      <c r="N9" s="6"/>
      <c r="O9" s="6"/>
      <c r="P9" s="6"/>
      <c r="Q9" s="6">
        <f>'1收支总表'!F16</f>
        <v>0</v>
      </c>
      <c r="R9" s="6"/>
      <c r="S9" s="6"/>
      <c r="T9" s="6"/>
      <c r="U9" s="6"/>
    </row>
    <row r="10" ht="22.8" customHeight="1" spans="1:21">
      <c r="A10" s="23" t="s">
        <v>178</v>
      </c>
      <c r="B10" s="23" t="s">
        <v>179</v>
      </c>
      <c r="C10" s="23" t="s">
        <v>180</v>
      </c>
      <c r="D10" s="19">
        <f t="shared" si="0"/>
        <v>127018</v>
      </c>
      <c r="E10" s="24" t="s">
        <v>182</v>
      </c>
      <c r="F10" s="21">
        <f>G10</f>
        <v>160.2204</v>
      </c>
      <c r="G10" s="6">
        <f>H10</f>
        <v>160.2204</v>
      </c>
      <c r="H10" s="6">
        <f>'1收支总表'!D13</f>
        <v>160.2204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ht="22.8" customHeight="1" spans="1:21">
      <c r="A11" s="23" t="s">
        <v>165</v>
      </c>
      <c r="B11" s="23" t="s">
        <v>166</v>
      </c>
      <c r="C11" s="23" t="s">
        <v>167</v>
      </c>
      <c r="D11" s="19">
        <f t="shared" si="0"/>
        <v>127018</v>
      </c>
      <c r="E11" s="24" t="s">
        <v>169</v>
      </c>
      <c r="F11" s="21">
        <v>0</v>
      </c>
      <c r="G11" s="6"/>
      <c r="H11" s="6"/>
      <c r="I11" s="6"/>
      <c r="J11" s="6"/>
      <c r="K11" s="6">
        <v>0</v>
      </c>
      <c r="L11" s="6"/>
      <c r="M11" s="6">
        <v>0</v>
      </c>
      <c r="N11" s="6"/>
      <c r="O11" s="6"/>
      <c r="P11" s="6"/>
      <c r="Q11" s="6"/>
      <c r="R11" s="6"/>
      <c r="S11" s="6"/>
      <c r="T11" s="6"/>
      <c r="U11" s="6"/>
    </row>
    <row r="12" ht="22.8" customHeight="1" spans="1:21">
      <c r="A12" s="23" t="s">
        <v>165</v>
      </c>
      <c r="B12" s="23" t="s">
        <v>170</v>
      </c>
      <c r="C12" s="23" t="s">
        <v>166</v>
      </c>
      <c r="D12" s="19">
        <f t="shared" si="0"/>
        <v>127018</v>
      </c>
      <c r="E12" s="24" t="s">
        <v>172</v>
      </c>
      <c r="F12" s="21">
        <v>0</v>
      </c>
      <c r="G12" s="6"/>
      <c r="H12" s="6"/>
      <c r="I12" s="6"/>
      <c r="J12" s="6"/>
      <c r="K12" s="6">
        <v>0</v>
      </c>
      <c r="L12" s="6"/>
      <c r="M12" s="6">
        <v>0</v>
      </c>
      <c r="N12" s="6"/>
      <c r="O12" s="6"/>
      <c r="P12" s="6"/>
      <c r="Q12" s="6"/>
      <c r="R12" s="6"/>
      <c r="S12" s="6"/>
      <c r="T12" s="6"/>
      <c r="U12" s="6"/>
    </row>
    <row r="13" ht="22.8" customHeight="1" spans="1:21">
      <c r="A13" s="23" t="s">
        <v>165</v>
      </c>
      <c r="B13" s="23" t="s">
        <v>175</v>
      </c>
      <c r="C13" s="23" t="s">
        <v>170</v>
      </c>
      <c r="D13" s="19">
        <f t="shared" si="0"/>
        <v>127018</v>
      </c>
      <c r="E13" s="24" t="s">
        <v>177</v>
      </c>
      <c r="F13" s="21">
        <v>0</v>
      </c>
      <c r="G13" s="6"/>
      <c r="H13" s="6"/>
      <c r="I13" s="6"/>
      <c r="J13" s="6"/>
      <c r="K13" s="6">
        <v>0</v>
      </c>
      <c r="L13" s="6"/>
      <c r="M13" s="6">
        <v>0</v>
      </c>
      <c r="N13" s="6"/>
      <c r="O13" s="6"/>
      <c r="P13" s="6"/>
      <c r="Q13" s="6"/>
      <c r="R13" s="6"/>
      <c r="S13" s="6"/>
      <c r="T13" s="6"/>
      <c r="U13" s="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workbookViewId="0">
      <selection activeCell="D7" sqref="D7"/>
    </sheetView>
  </sheetViews>
  <sheetFormatPr defaultColWidth="10" defaultRowHeight="13.5" outlineLevelCol="4"/>
  <cols>
    <col min="1" max="1" width="24.5666666666667" customWidth="1"/>
    <col min="2" max="2" width="16.0083333333333" customWidth="1"/>
    <col min="3" max="4" width="22.25" customWidth="1"/>
    <col min="5" max="5" width="0.133333333333333" customWidth="1"/>
  </cols>
  <sheetData>
    <row r="1" ht="16.35" customHeight="1" spans="1:4">
      <c r="A1" s="1"/>
      <c r="D1" s="16" t="s">
        <v>211</v>
      </c>
    </row>
    <row r="2" ht="31.9" customHeight="1" spans="1:4">
      <c r="A2" s="17" t="s">
        <v>11</v>
      </c>
      <c r="B2" s="17"/>
      <c r="C2" s="17"/>
      <c r="D2" s="17"/>
    </row>
    <row r="3" ht="18.95" customHeight="1" spans="1:5">
      <c r="A3" s="11" t="str">
        <f>'5支出分类（部门预算）'!A3</f>
        <v>部门：127018_益阳市赫山区兰溪镇中心学校</v>
      </c>
      <c r="B3" s="11"/>
      <c r="C3" s="11"/>
      <c r="D3" s="9" t="s">
        <v>31</v>
      </c>
      <c r="E3" s="1"/>
    </row>
    <row r="4" ht="20.2" customHeight="1" spans="1:5">
      <c r="A4" s="4" t="s">
        <v>32</v>
      </c>
      <c r="B4" s="4"/>
      <c r="C4" s="4" t="s">
        <v>33</v>
      </c>
      <c r="D4" s="4"/>
      <c r="E4" s="41"/>
    </row>
    <row r="5" ht="20.2" customHeight="1" spans="1:5">
      <c r="A5" s="4" t="s">
        <v>34</v>
      </c>
      <c r="B5" s="4" t="s">
        <v>35</v>
      </c>
      <c r="C5" s="4" t="s">
        <v>34</v>
      </c>
      <c r="D5" s="4" t="s">
        <v>35</v>
      </c>
      <c r="E5" s="41"/>
    </row>
    <row r="6" ht="20.2" customHeight="1" spans="1:5">
      <c r="A6" s="14" t="s">
        <v>212</v>
      </c>
      <c r="B6" s="13">
        <f>B7</f>
        <v>3469.57233</v>
      </c>
      <c r="C6" s="14" t="s">
        <v>213</v>
      </c>
      <c r="D6" s="28">
        <f>B6</f>
        <v>3469.57233</v>
      </c>
      <c r="E6" s="7"/>
    </row>
    <row r="7" ht="20.2" customHeight="1" spans="1:5">
      <c r="A7" s="5" t="s">
        <v>214</v>
      </c>
      <c r="B7" s="6">
        <f>'1收支总表'!B6</f>
        <v>3469.57233</v>
      </c>
      <c r="C7" s="5" t="s">
        <v>40</v>
      </c>
      <c r="D7" s="21"/>
      <c r="E7" s="7"/>
    </row>
    <row r="8" ht="20.2" customHeight="1" spans="1:5">
      <c r="A8" s="5" t="s">
        <v>215</v>
      </c>
      <c r="B8" s="6"/>
      <c r="C8" s="5" t="s">
        <v>44</v>
      </c>
      <c r="D8" s="21"/>
      <c r="E8" s="7"/>
    </row>
    <row r="9" ht="31.05" customHeight="1" spans="1:5">
      <c r="A9" s="5" t="s">
        <v>47</v>
      </c>
      <c r="B9" s="6"/>
      <c r="C9" s="5" t="s">
        <v>48</v>
      </c>
      <c r="D9" s="21"/>
      <c r="E9" s="7"/>
    </row>
    <row r="10" ht="20.2" customHeight="1" spans="1:5">
      <c r="A10" s="5" t="s">
        <v>216</v>
      </c>
      <c r="B10" s="6"/>
      <c r="C10" s="5" t="s">
        <v>52</v>
      </c>
      <c r="D10" s="21"/>
      <c r="E10" s="7"/>
    </row>
    <row r="11" ht="20.2" customHeight="1" spans="1:5">
      <c r="A11" s="5" t="s">
        <v>217</v>
      </c>
      <c r="B11" s="6"/>
      <c r="C11" s="5" t="s">
        <v>56</v>
      </c>
      <c r="D11" s="21">
        <f>B7</f>
        <v>3469.57233</v>
      </c>
      <c r="E11" s="7"/>
    </row>
    <row r="12" ht="20.2" customHeight="1" spans="1:5">
      <c r="A12" s="5" t="s">
        <v>218</v>
      </c>
      <c r="B12" s="6"/>
      <c r="C12" s="5" t="s">
        <v>60</v>
      </c>
      <c r="D12" s="21"/>
      <c r="E12" s="7"/>
    </row>
    <row r="13" ht="20.2" customHeight="1" spans="1:5">
      <c r="A13" s="14" t="s">
        <v>219</v>
      </c>
      <c r="B13" s="13"/>
      <c r="C13" s="5" t="s">
        <v>64</v>
      </c>
      <c r="D13" s="21"/>
      <c r="E13" s="7"/>
    </row>
    <row r="14" ht="20.2" customHeight="1" spans="1:5">
      <c r="A14" s="5" t="s">
        <v>214</v>
      </c>
      <c r="B14" s="6"/>
      <c r="C14" s="5" t="s">
        <v>68</v>
      </c>
      <c r="D14" s="21"/>
      <c r="E14" s="7"/>
    </row>
    <row r="15" ht="20.2" customHeight="1" spans="1:5">
      <c r="A15" s="5" t="s">
        <v>216</v>
      </c>
      <c r="B15" s="6"/>
      <c r="C15" s="5" t="s">
        <v>72</v>
      </c>
      <c r="D15" s="21"/>
      <c r="E15" s="7"/>
    </row>
    <row r="16" ht="20.2" customHeight="1" spans="1:5">
      <c r="A16" s="5" t="s">
        <v>217</v>
      </c>
      <c r="B16" s="6"/>
      <c r="C16" s="5" t="s">
        <v>76</v>
      </c>
      <c r="D16" s="21"/>
      <c r="E16" s="7"/>
    </row>
    <row r="17" ht="20.2" customHeight="1" spans="1:5">
      <c r="A17" s="5" t="s">
        <v>218</v>
      </c>
      <c r="B17" s="6"/>
      <c r="C17" s="5" t="s">
        <v>80</v>
      </c>
      <c r="D17" s="21"/>
      <c r="E17" s="7"/>
    </row>
    <row r="18" ht="20.2" customHeight="1" spans="1:5">
      <c r="A18" s="5"/>
      <c r="B18" s="6"/>
      <c r="C18" s="5" t="s">
        <v>84</v>
      </c>
      <c r="D18" s="21"/>
      <c r="E18" s="7"/>
    </row>
    <row r="19" ht="20.2" customHeight="1" spans="1:5">
      <c r="A19" s="5"/>
      <c r="B19" s="5"/>
      <c r="C19" s="5" t="s">
        <v>88</v>
      </c>
      <c r="D19" s="21"/>
      <c r="E19" s="7"/>
    </row>
    <row r="20" ht="20.2" customHeight="1" spans="1:5">
      <c r="A20" s="5"/>
      <c r="B20" s="5"/>
      <c r="C20" s="5" t="s">
        <v>92</v>
      </c>
      <c r="D20" s="21"/>
      <c r="E20" s="7"/>
    </row>
    <row r="21" ht="20.2" customHeight="1" spans="1:5">
      <c r="A21" s="5"/>
      <c r="B21" s="5"/>
      <c r="C21" s="5" t="s">
        <v>96</v>
      </c>
      <c r="D21" s="21"/>
      <c r="E21" s="7"/>
    </row>
    <row r="22" ht="20.2" customHeight="1" spans="1:5">
      <c r="A22" s="5"/>
      <c r="B22" s="5"/>
      <c r="C22" s="5" t="s">
        <v>99</v>
      </c>
      <c r="D22" s="21"/>
      <c r="E22" s="7"/>
    </row>
    <row r="23" ht="20.2" customHeight="1" spans="1:5">
      <c r="A23" s="5"/>
      <c r="B23" s="5"/>
      <c r="C23" s="5" t="s">
        <v>102</v>
      </c>
      <c r="D23" s="21"/>
      <c r="E23" s="7"/>
    </row>
    <row r="24" ht="20.2" customHeight="1" spans="1:5">
      <c r="A24" s="5"/>
      <c r="B24" s="5"/>
      <c r="C24" s="5" t="s">
        <v>104</v>
      </c>
      <c r="D24" s="21"/>
      <c r="E24" s="7"/>
    </row>
    <row r="25" ht="20.2" customHeight="1" spans="1:5">
      <c r="A25" s="5"/>
      <c r="B25" s="5"/>
      <c r="C25" s="5" t="s">
        <v>106</v>
      </c>
      <c r="D25" s="21"/>
      <c r="E25" s="7"/>
    </row>
    <row r="26" ht="20.2" customHeight="1" spans="1:5">
      <c r="A26" s="5"/>
      <c r="B26" s="5"/>
      <c r="C26" s="5" t="s">
        <v>108</v>
      </c>
      <c r="D26" s="21"/>
      <c r="E26" s="7"/>
    </row>
    <row r="27" ht="20.2" customHeight="1" spans="1:5">
      <c r="A27" s="5"/>
      <c r="B27" s="5"/>
      <c r="C27" s="5" t="s">
        <v>110</v>
      </c>
      <c r="D27" s="21"/>
      <c r="E27" s="7"/>
    </row>
    <row r="28" ht="20.2" customHeight="1" spans="1:5">
      <c r="A28" s="5"/>
      <c r="B28" s="5"/>
      <c r="C28" s="5" t="s">
        <v>112</v>
      </c>
      <c r="D28" s="21"/>
      <c r="E28" s="7"/>
    </row>
    <row r="29" ht="20.2" customHeight="1" spans="1:5">
      <c r="A29" s="5"/>
      <c r="B29" s="5"/>
      <c r="C29" s="5" t="s">
        <v>114</v>
      </c>
      <c r="D29" s="21"/>
      <c r="E29" s="7"/>
    </row>
    <row r="30" ht="20.2" customHeight="1" spans="1:5">
      <c r="A30" s="5"/>
      <c r="B30" s="5"/>
      <c r="C30" s="5" t="s">
        <v>116</v>
      </c>
      <c r="D30" s="21"/>
      <c r="E30" s="7"/>
    </row>
    <row r="31" ht="20.2" customHeight="1" spans="1:5">
      <c r="A31" s="5"/>
      <c r="B31" s="5"/>
      <c r="C31" s="5" t="s">
        <v>118</v>
      </c>
      <c r="D31" s="21"/>
      <c r="E31" s="7"/>
    </row>
    <row r="32" ht="20.2" customHeight="1" spans="1:5">
      <c r="A32" s="5"/>
      <c r="B32" s="5"/>
      <c r="C32" s="5" t="s">
        <v>120</v>
      </c>
      <c r="D32" s="21"/>
      <c r="E32" s="7"/>
    </row>
    <row r="33" ht="20.2" customHeight="1" spans="1:5">
      <c r="A33" s="5"/>
      <c r="B33" s="5"/>
      <c r="C33" s="5" t="s">
        <v>122</v>
      </c>
      <c r="D33" s="21"/>
      <c r="E33" s="7"/>
    </row>
    <row r="34" ht="20.2" customHeight="1" spans="1:5">
      <c r="A34" s="5"/>
      <c r="B34" s="5"/>
      <c r="C34" s="5" t="s">
        <v>123</v>
      </c>
      <c r="D34" s="21"/>
      <c r="E34" s="7"/>
    </row>
    <row r="35" ht="20.2" customHeight="1" spans="1:5">
      <c r="A35" s="5"/>
      <c r="B35" s="5"/>
      <c r="C35" s="5" t="s">
        <v>124</v>
      </c>
      <c r="D35" s="21"/>
      <c r="E35" s="7"/>
    </row>
    <row r="36" ht="20.2" customHeight="1" spans="1:5">
      <c r="A36" s="5"/>
      <c r="B36" s="5"/>
      <c r="C36" s="5" t="s">
        <v>125</v>
      </c>
      <c r="D36" s="21"/>
      <c r="E36" s="7"/>
    </row>
    <row r="37" ht="20.2" customHeight="1" spans="1:5">
      <c r="A37" s="5"/>
      <c r="B37" s="5"/>
      <c r="C37" s="5"/>
      <c r="D37" s="5"/>
      <c r="E37" s="7"/>
    </row>
    <row r="38" ht="20.2" customHeight="1" spans="1:5">
      <c r="A38" s="14"/>
      <c r="B38" s="14"/>
      <c r="C38" s="14" t="s">
        <v>220</v>
      </c>
      <c r="D38" s="13"/>
      <c r="E38" s="42"/>
    </row>
    <row r="39" ht="20.2" customHeight="1" spans="1:5">
      <c r="A39" s="14"/>
      <c r="B39" s="14"/>
      <c r="C39" s="14"/>
      <c r="D39" s="14"/>
      <c r="E39" s="42"/>
    </row>
    <row r="40" ht="20.2" customHeight="1" spans="1:5">
      <c r="A40" s="18" t="s">
        <v>221</v>
      </c>
      <c r="B40" s="13">
        <f>B7</f>
        <v>3469.57233</v>
      </c>
      <c r="C40" s="18" t="s">
        <v>222</v>
      </c>
      <c r="D40" s="28">
        <f>B40</f>
        <v>3469.57233</v>
      </c>
      <c r="E40" s="42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C9" sqref="C9"/>
    </sheetView>
  </sheetViews>
  <sheetFormatPr defaultColWidth="10" defaultRowHeight="13.5"/>
  <cols>
    <col min="1" max="1" width="24.1583333333333" customWidth="1"/>
    <col min="2" max="2" width="23.6166666666667" customWidth="1"/>
    <col min="3" max="3" width="16.4166666666667" customWidth="1"/>
    <col min="4" max="4" width="11.5333333333333" customWidth="1"/>
    <col min="5" max="5" width="16.15" customWidth="1"/>
    <col min="6" max="7" width="16.4166666666667" customWidth="1"/>
    <col min="8" max="8" width="15.2" customWidth="1"/>
    <col min="9" max="9" width="21.85" customWidth="1"/>
  </cols>
  <sheetData>
    <row r="1" ht="16.35" customHeight="1" spans="1:1">
      <c r="A1" s="1"/>
    </row>
    <row r="2" ht="43.1" customHeight="1" spans="1:9">
      <c r="A2" s="10" t="s">
        <v>12</v>
      </c>
      <c r="B2" s="10"/>
      <c r="C2" s="10"/>
      <c r="D2" s="10"/>
      <c r="E2" s="10"/>
      <c r="F2" s="10"/>
      <c r="G2" s="10"/>
      <c r="H2" s="10"/>
      <c r="I2" s="10"/>
    </row>
    <row r="3" ht="24.15" customHeight="1" spans="1:5">
      <c r="A3" s="3" t="str">
        <f>'6财政拨款收支总表'!A3</f>
        <v>部门：127018_益阳市赫山区兰溪镇中心学校</v>
      </c>
      <c r="B3" s="3"/>
      <c r="C3" s="3"/>
      <c r="D3" s="3"/>
      <c r="E3" s="3"/>
    </row>
    <row r="4" ht="18.1" customHeight="1" spans="8:9">
      <c r="H4" s="9" t="s">
        <v>31</v>
      </c>
      <c r="I4" s="9"/>
    </row>
    <row r="5" ht="25" customHeight="1" spans="1:9">
      <c r="A5" s="26" t="s">
        <v>155</v>
      </c>
      <c r="B5" s="26" t="s">
        <v>156</v>
      </c>
      <c r="C5" s="26" t="s">
        <v>135</v>
      </c>
      <c r="D5" s="26" t="s">
        <v>157</v>
      </c>
      <c r="E5" s="26"/>
      <c r="F5" s="26"/>
      <c r="G5" s="26"/>
      <c r="H5" s="26"/>
      <c r="I5" s="26" t="s">
        <v>158</v>
      </c>
    </row>
    <row r="6" ht="25.85" customHeight="1" spans="1:9">
      <c r="A6" s="26"/>
      <c r="B6" s="26"/>
      <c r="C6" s="26"/>
      <c r="D6" s="26" t="s">
        <v>137</v>
      </c>
      <c r="E6" s="26" t="s">
        <v>223</v>
      </c>
      <c r="F6" s="26"/>
      <c r="G6" s="26" t="s">
        <v>224</v>
      </c>
      <c r="H6" s="26" t="s">
        <v>225</v>
      </c>
      <c r="I6" s="26"/>
    </row>
    <row r="7" ht="39.65" customHeight="1" spans="1:9">
      <c r="A7" s="26"/>
      <c r="B7" s="26"/>
      <c r="C7" s="26"/>
      <c r="D7" s="26"/>
      <c r="E7" s="26" t="s">
        <v>203</v>
      </c>
      <c r="F7" s="26" t="s">
        <v>195</v>
      </c>
      <c r="G7" s="26"/>
      <c r="H7" s="26"/>
      <c r="I7" s="26"/>
    </row>
    <row r="8" ht="23.25" customHeight="1" spans="1:9">
      <c r="A8" s="27"/>
      <c r="B8" s="27" t="s">
        <v>135</v>
      </c>
      <c r="C8" s="37">
        <f>C9</f>
        <v>3469.57233</v>
      </c>
      <c r="D8" s="37">
        <f>D9</f>
        <v>3095.4662</v>
      </c>
      <c r="E8" s="37">
        <f>E9</f>
        <v>2987.6164</v>
      </c>
      <c r="F8" s="37">
        <f>F14</f>
        <v>44.082</v>
      </c>
      <c r="G8" s="37"/>
      <c r="H8" s="37">
        <f>H12</f>
        <v>63.7678</v>
      </c>
      <c r="I8" s="37">
        <f>I12</f>
        <v>374.10613</v>
      </c>
    </row>
    <row r="9" ht="26.05" customHeight="1" spans="1:9">
      <c r="A9" s="29">
        <f>'5支出分类（部门预算）'!D7</f>
        <v>127018</v>
      </c>
      <c r="B9" s="29" t="str">
        <f>'5支出分类（部门预算）'!E7</f>
        <v>益阳市赫山区兰溪镇中心学校</v>
      </c>
      <c r="C9" s="37">
        <f>C10</f>
        <v>3469.57233</v>
      </c>
      <c r="D9" s="37">
        <f>D10</f>
        <v>3095.4662</v>
      </c>
      <c r="E9" s="37">
        <f>E10</f>
        <v>2987.6164</v>
      </c>
      <c r="F9" s="37">
        <f>F14</f>
        <v>44.082</v>
      </c>
      <c r="G9" s="37"/>
      <c r="H9" s="37">
        <f>H12</f>
        <v>63.7678</v>
      </c>
      <c r="I9" s="37">
        <f>I12</f>
        <v>374.10613</v>
      </c>
    </row>
    <row r="10" ht="26.05" customHeight="1" spans="1:9">
      <c r="A10" s="38">
        <f>A9</f>
        <v>127018</v>
      </c>
      <c r="B10" s="38" t="str">
        <f>B9</f>
        <v>益阳市赫山区兰溪镇中心学校</v>
      </c>
      <c r="C10" s="37">
        <f>C11</f>
        <v>3469.57233</v>
      </c>
      <c r="D10" s="37">
        <f>D11</f>
        <v>3095.4662</v>
      </c>
      <c r="E10" s="37">
        <f>E12</f>
        <v>2987.6164</v>
      </c>
      <c r="F10" s="37">
        <f>F14</f>
        <v>44.082</v>
      </c>
      <c r="G10" s="37"/>
      <c r="H10" s="37">
        <f>H12</f>
        <v>63.7678</v>
      </c>
      <c r="I10" s="37">
        <f>I12</f>
        <v>374.10613</v>
      </c>
    </row>
    <row r="11" ht="25.85" customHeight="1" spans="1:9">
      <c r="A11" s="38" t="s">
        <v>165</v>
      </c>
      <c r="B11" s="29" t="s">
        <v>226</v>
      </c>
      <c r="C11" s="37">
        <f>C12</f>
        <v>3469.57233</v>
      </c>
      <c r="D11" s="37">
        <f>D12</f>
        <v>3095.4662</v>
      </c>
      <c r="E11" s="37">
        <f>E12</f>
        <v>2987.6164</v>
      </c>
      <c r="F11" s="37">
        <f>F14</f>
        <v>44.082</v>
      </c>
      <c r="G11" s="37"/>
      <c r="H11" s="37">
        <f>H12</f>
        <v>63.7678</v>
      </c>
      <c r="I11" s="37">
        <f>I12</f>
        <v>374.10613</v>
      </c>
    </row>
    <row r="12" ht="26.7" customHeight="1" spans="1:9">
      <c r="A12" s="38" t="s">
        <v>227</v>
      </c>
      <c r="B12" s="29" t="s">
        <v>228</v>
      </c>
      <c r="C12" s="37">
        <f>C14</f>
        <v>3469.57233</v>
      </c>
      <c r="D12" s="37">
        <f>D14</f>
        <v>3095.4662</v>
      </c>
      <c r="E12" s="37">
        <f>E14</f>
        <v>2987.6164</v>
      </c>
      <c r="F12" s="37">
        <f>F14</f>
        <v>44.082</v>
      </c>
      <c r="G12" s="37"/>
      <c r="H12" s="37">
        <f>H14</f>
        <v>63.7678</v>
      </c>
      <c r="I12" s="37">
        <f>I14</f>
        <v>374.10613</v>
      </c>
    </row>
    <row r="13" ht="30.15" customHeight="1" spans="1:9">
      <c r="A13" s="38" t="s">
        <v>229</v>
      </c>
      <c r="B13" s="29" t="s">
        <v>230</v>
      </c>
      <c r="C13" s="39">
        <v>0</v>
      </c>
      <c r="D13" s="39"/>
      <c r="E13" s="40"/>
      <c r="F13" s="40"/>
      <c r="G13" s="40"/>
      <c r="H13" s="40"/>
      <c r="I13" s="40">
        <v>0</v>
      </c>
    </row>
    <row r="14" ht="30.15" customHeight="1" spans="1:9">
      <c r="A14" s="38" t="s">
        <v>231</v>
      </c>
      <c r="B14" s="29" t="s">
        <v>232</v>
      </c>
      <c r="C14" s="39">
        <f>D14+I14</f>
        <v>3469.57233</v>
      </c>
      <c r="D14" s="39">
        <f>E14+F14+H14</f>
        <v>3095.4662</v>
      </c>
      <c r="E14" s="40">
        <f>VLOOKUP(封面!E5,[2]Sheet1!$A:$K,11,0)/10000</f>
        <v>2987.6164</v>
      </c>
      <c r="F14" s="40" cm="1">
        <f t="array" ref="F14">SUM(IF([2]Sheet1!$A:$A=封面!E5,[2]Sheet1!$N:$O,0))/10000</f>
        <v>44.082</v>
      </c>
      <c r="G14" s="40"/>
      <c r="H14" s="40" cm="1">
        <f t="array" ref="H14">SUM(IF([2]Sheet1!$A:$A=封面!E5,[2]Sheet1!$P:$T,0))/10000</f>
        <v>63.7678</v>
      </c>
      <c r="I14" s="40" cm="1">
        <f t="array" ref="I14">SUM(IF([2]Sheet1!$A:$A=封面!E5,[2]Sheet1!$U:$AH,0))/10000</f>
        <v>374.10613</v>
      </c>
    </row>
    <row r="15" ht="26.7" customHeight="1" spans="1:9">
      <c r="A15" s="38" t="s">
        <v>233</v>
      </c>
      <c r="B15" s="29" t="s">
        <v>234</v>
      </c>
      <c r="C15" s="37">
        <v>0</v>
      </c>
      <c r="D15" s="37"/>
      <c r="E15" s="37"/>
      <c r="F15" s="37"/>
      <c r="G15" s="37"/>
      <c r="H15" s="37"/>
      <c r="I15" s="37">
        <v>0</v>
      </c>
    </row>
    <row r="16" ht="30.15" customHeight="1" spans="1:9">
      <c r="A16" s="38" t="s">
        <v>235</v>
      </c>
      <c r="B16" s="29" t="s">
        <v>236</v>
      </c>
      <c r="C16" s="39">
        <v>0</v>
      </c>
      <c r="D16" s="39"/>
      <c r="E16" s="40"/>
      <c r="F16" s="40"/>
      <c r="G16" s="40"/>
      <c r="H16" s="40"/>
      <c r="I16" s="40">
        <v>0</v>
      </c>
    </row>
    <row r="17" ht="26.7" customHeight="1" spans="1:9">
      <c r="A17" s="38" t="s">
        <v>237</v>
      </c>
      <c r="B17" s="29" t="s">
        <v>238</v>
      </c>
      <c r="C17" s="37">
        <v>0</v>
      </c>
      <c r="D17" s="37"/>
      <c r="E17" s="37"/>
      <c r="F17" s="37"/>
      <c r="G17" s="37"/>
      <c r="H17" s="37"/>
      <c r="I17" s="37">
        <v>0</v>
      </c>
    </row>
    <row r="18" ht="30.15" customHeight="1" spans="1:9">
      <c r="A18" s="38" t="s">
        <v>239</v>
      </c>
      <c r="B18" s="29" t="s">
        <v>240</v>
      </c>
      <c r="C18" s="39">
        <v>0</v>
      </c>
      <c r="D18" s="39"/>
      <c r="E18" s="40"/>
      <c r="F18" s="40"/>
      <c r="G18" s="40"/>
      <c r="H18" s="40"/>
      <c r="I18" s="40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贺靖</cp:lastModifiedBy>
  <dcterms:created xsi:type="dcterms:W3CDTF">2024-10-14T14:42:00Z</dcterms:created>
  <dcterms:modified xsi:type="dcterms:W3CDTF">2024-10-17T07:26:40Z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D6AB0F7CFC4A4DABB364B83E67D29C8F_13</vt:lpwstr>
  </property>
  <property fmtid="{D5CDD505-2E9C-101B-9397-08002B2CF9AE}" pid="3" name="KSOProductBuildVer">
    <vt:lpwstr>2052-12.1.0.18276</vt:lpwstr>
  </property>
</Properties>
</file>